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925" yWindow="420" windowWidth="24480" windowHeight="11700"/>
  </bookViews>
  <sheets>
    <sheet name="Лист1" sheetId="1" r:id="rId1"/>
    <sheet name="Лист2" sheetId="2" r:id="rId2"/>
  </sheets>
  <definedNames>
    <definedName name="_xlnm.Print_Area" localSheetId="0">Лист1!$A$1:$CY$79</definedName>
  </definedNames>
  <calcPr calcId="145621"/>
</workbook>
</file>

<file path=xl/calcChain.xml><?xml version="1.0" encoding="utf-8"?>
<calcChain xmlns="http://schemas.openxmlformats.org/spreadsheetml/2006/main">
  <c r="AM22" i="1" l="1"/>
  <c r="AM21" i="1"/>
  <c r="AM20" i="1"/>
  <c r="AM45" i="1"/>
  <c r="AM43" i="1"/>
  <c r="AM38" i="1"/>
  <c r="AM37" i="1"/>
  <c r="AM30" i="1"/>
  <c r="AM26" i="1"/>
  <c r="AM25" i="1"/>
  <c r="AM36" i="1"/>
  <c r="AM24" i="1"/>
  <c r="BX41" i="1" l="1"/>
  <c r="BY41" i="1"/>
  <c r="BZ41" i="1"/>
  <c r="CA41" i="1"/>
  <c r="CB41" i="1"/>
  <c r="CC41" i="1"/>
  <c r="CD41" i="1"/>
  <c r="CF41" i="1"/>
  <c r="CG41" i="1"/>
  <c r="CH41" i="1"/>
  <c r="CI41" i="1"/>
  <c r="CJ41" i="1"/>
  <c r="CK41" i="1"/>
  <c r="CL41" i="1"/>
  <c r="CM41" i="1"/>
  <c r="CN41" i="1"/>
  <c r="CO41" i="1"/>
  <c r="CP41" i="1"/>
  <c r="BD55" i="1" l="1"/>
  <c r="BC55" i="1"/>
  <c r="BC43" i="1" l="1"/>
  <c r="BC29" i="1"/>
  <c r="BC35" i="1"/>
  <c r="BD30" i="1" l="1"/>
  <c r="BS30" i="1" l="1"/>
  <c r="BO30" i="1"/>
  <c r="BK30" i="1"/>
  <c r="BW35" i="1"/>
  <c r="BW34" i="1"/>
  <c r="BS35" i="1"/>
  <c r="BS34" i="1"/>
  <c r="BO35" i="1"/>
  <c r="BO34" i="1"/>
  <c r="BK35" i="1"/>
  <c r="BK34" i="1"/>
  <c r="AG41" i="1" l="1"/>
  <c r="AH41" i="1"/>
  <c r="AI41" i="1"/>
  <c r="AJ41" i="1"/>
  <c r="AK41" i="1"/>
  <c r="AL41" i="1"/>
  <c r="AM41" i="1"/>
  <c r="CL47" i="1"/>
  <c r="CK47" i="1"/>
  <c r="CJ47" i="1"/>
  <c r="CI47" i="1"/>
  <c r="CH47" i="1"/>
  <c r="CG47" i="1"/>
  <c r="CF47" i="1"/>
  <c r="CE47" i="1"/>
  <c r="CD47" i="1"/>
  <c r="CC47" i="1"/>
  <c r="CB47" i="1"/>
  <c r="CA47" i="1"/>
  <c r="BZ47" i="1"/>
  <c r="BY47" i="1"/>
  <c r="BX47" i="1"/>
  <c r="BW47" i="1"/>
  <c r="BV47" i="1"/>
  <c r="BU47" i="1"/>
  <c r="BT47" i="1"/>
  <c r="BS47" i="1"/>
  <c r="BR47" i="1"/>
  <c r="CX47" i="1" s="1"/>
  <c r="BQ47" i="1"/>
  <c r="CW47" i="1" s="1"/>
  <c r="BP47" i="1"/>
  <c r="CV47" i="1" s="1"/>
  <c r="BO47" i="1"/>
  <c r="CU47" i="1" s="1"/>
  <c r="BN47" i="1"/>
  <c r="CT47" i="1" s="1"/>
  <c r="BM47" i="1"/>
  <c r="CS47" i="1" s="1"/>
  <c r="BL47" i="1"/>
  <c r="CR47" i="1" s="1"/>
  <c r="BK47" i="1"/>
  <c r="CQ47" i="1" s="1"/>
  <c r="BJ47" i="1"/>
  <c r="CP47" i="1" s="1"/>
  <c r="BI47" i="1"/>
  <c r="BH47" i="1"/>
  <c r="CO47" i="1" s="1"/>
  <c r="BG47" i="1"/>
  <c r="BF47" i="1"/>
  <c r="CN47" i="1" s="1"/>
  <c r="BE47" i="1"/>
  <c r="BD47" i="1"/>
  <c r="CM47" i="1" s="1"/>
  <c r="BC47" i="1"/>
  <c r="AF49" i="1"/>
  <c r="AG49" i="1"/>
  <c r="AH49" i="1"/>
  <c r="AI49" i="1"/>
  <c r="AJ49" i="1"/>
  <c r="AK49" i="1"/>
  <c r="AL49" i="1"/>
  <c r="AM49" i="1"/>
  <c r="AN49" i="1"/>
  <c r="AO49" i="1"/>
  <c r="AP49" i="1"/>
  <c r="AQ49" i="1"/>
  <c r="AR49" i="1"/>
  <c r="AS49" i="1"/>
  <c r="AT49" i="1"/>
  <c r="AU49" i="1"/>
  <c r="AV49" i="1"/>
  <c r="AW49" i="1"/>
  <c r="AX49" i="1"/>
  <c r="AZ49" i="1"/>
  <c r="BA49" i="1"/>
  <c r="BB49" i="1"/>
  <c r="BM49" i="1"/>
  <c r="CL51" i="1"/>
  <c r="CL49" i="1" s="1"/>
  <c r="CK51" i="1"/>
  <c r="CK49" i="1" s="1"/>
  <c r="CJ51" i="1"/>
  <c r="CJ49" i="1" s="1"/>
  <c r="CI51" i="1"/>
  <c r="CI49" i="1" s="1"/>
  <c r="CH51" i="1"/>
  <c r="CH49" i="1" s="1"/>
  <c r="CG51" i="1"/>
  <c r="CG49" i="1" s="1"/>
  <c r="CF51" i="1"/>
  <c r="CF49" i="1" s="1"/>
  <c r="CE51" i="1"/>
  <c r="CE49" i="1" s="1"/>
  <c r="CD51" i="1"/>
  <c r="CD49" i="1" s="1"/>
  <c r="CC51" i="1"/>
  <c r="CC49" i="1" s="1"/>
  <c r="CB51" i="1"/>
  <c r="CB49" i="1" s="1"/>
  <c r="CA51" i="1"/>
  <c r="CA49" i="1" s="1"/>
  <c r="BZ51" i="1"/>
  <c r="BZ49" i="1" s="1"/>
  <c r="BY51" i="1"/>
  <c r="BY49" i="1" s="1"/>
  <c r="BX51" i="1"/>
  <c r="BX49" i="1" s="1"/>
  <c r="BV51" i="1"/>
  <c r="BV49" i="1" s="1"/>
  <c r="BU51" i="1"/>
  <c r="BU49" i="1" s="1"/>
  <c r="BT51" i="1"/>
  <c r="BT49" i="1" s="1"/>
  <c r="BS51" i="1"/>
  <c r="BS49" i="1" s="1"/>
  <c r="BR51" i="1"/>
  <c r="CX51" i="1" s="1"/>
  <c r="CX49" i="1" s="1"/>
  <c r="BQ51" i="1"/>
  <c r="CW51" i="1" s="1"/>
  <c r="CW49" i="1" s="1"/>
  <c r="BP51" i="1"/>
  <c r="CV51" i="1" s="1"/>
  <c r="CV49" i="1" s="1"/>
  <c r="BO51" i="1"/>
  <c r="CU51" i="1" s="1"/>
  <c r="CU49" i="1" s="1"/>
  <c r="BN51" i="1"/>
  <c r="CT51" i="1" s="1"/>
  <c r="CT49" i="1" s="1"/>
  <c r="BM51" i="1"/>
  <c r="CS51" i="1" s="1"/>
  <c r="CS49" i="1" s="1"/>
  <c r="BL51" i="1"/>
  <c r="CR51" i="1" s="1"/>
  <c r="CR49" i="1" s="1"/>
  <c r="BK51" i="1"/>
  <c r="CQ51" i="1" s="1"/>
  <c r="CQ49" i="1" s="1"/>
  <c r="BJ51" i="1"/>
  <c r="CP51" i="1" s="1"/>
  <c r="CP49" i="1" s="1"/>
  <c r="BI51" i="1"/>
  <c r="BI49" i="1" s="1"/>
  <c r="BH51" i="1"/>
  <c r="CO51" i="1" s="1"/>
  <c r="CO49" i="1" s="1"/>
  <c r="BG51" i="1"/>
  <c r="BG49" i="1" s="1"/>
  <c r="BF51" i="1"/>
  <c r="CN51" i="1" s="1"/>
  <c r="CN49" i="1" s="1"/>
  <c r="BE51" i="1"/>
  <c r="BE49" i="1" s="1"/>
  <c r="BD51" i="1"/>
  <c r="CM51" i="1" s="1"/>
  <c r="CM49" i="1" s="1"/>
  <c r="AY51" i="1"/>
  <c r="BW51" i="1" s="1"/>
  <c r="BW49" i="1" s="1"/>
  <c r="AE51" i="1"/>
  <c r="BC51" i="1" s="1"/>
  <c r="BC49" i="1" s="1"/>
  <c r="AG60" i="1"/>
  <c r="AH60" i="1"/>
  <c r="AI60" i="1"/>
  <c r="AJ60" i="1"/>
  <c r="AK60" i="1"/>
  <c r="AL60" i="1"/>
  <c r="AM60" i="1"/>
  <c r="AN60" i="1"/>
  <c r="AO60" i="1"/>
  <c r="AP60" i="1"/>
  <c r="AQ60" i="1"/>
  <c r="AR60" i="1"/>
  <c r="AS60" i="1"/>
  <c r="AT60" i="1"/>
  <c r="AU60" i="1"/>
  <c r="AV60" i="1"/>
  <c r="AW60" i="1"/>
  <c r="AX60" i="1"/>
  <c r="AY60" i="1"/>
  <c r="AZ60" i="1"/>
  <c r="BA60" i="1"/>
  <c r="BB60" i="1"/>
  <c r="BL60" i="1"/>
  <c r="BM60" i="1"/>
  <c r="BN60" i="1"/>
  <c r="BP60" i="1"/>
  <c r="BQ60" i="1"/>
  <c r="BR60" i="1"/>
  <c r="BT60" i="1"/>
  <c r="BU60" i="1"/>
  <c r="BV60" i="1"/>
  <c r="BX60" i="1"/>
  <c r="BY60" i="1"/>
  <c r="BZ60" i="1"/>
  <c r="AY63" i="1"/>
  <c r="BQ49" i="1" l="1"/>
  <c r="BR49" i="1"/>
  <c r="BN49" i="1"/>
  <c r="BJ49" i="1"/>
  <c r="BF49" i="1"/>
  <c r="BP49" i="1"/>
  <c r="BL49" i="1"/>
  <c r="BH49" i="1"/>
  <c r="BD49" i="1"/>
  <c r="AE49" i="1"/>
  <c r="BO49" i="1"/>
  <c r="BK49" i="1"/>
  <c r="AY49" i="1"/>
  <c r="BS37" i="1"/>
  <c r="BO37" i="1"/>
  <c r="BK37" i="1"/>
  <c r="BS26" i="1"/>
  <c r="BO26" i="1"/>
  <c r="BK26" i="1"/>
  <c r="AY55" i="1"/>
  <c r="AY48" i="1"/>
  <c r="AY28" i="1" l="1"/>
  <c r="BA25" i="1"/>
  <c r="BA58" i="1"/>
  <c r="AW58" i="1"/>
  <c r="AS58" i="1"/>
  <c r="AO58" i="1"/>
  <c r="AY26" i="1"/>
  <c r="AE30" i="1" l="1"/>
  <c r="BC30" i="1" s="1"/>
  <c r="AE45" i="1"/>
  <c r="AF62" i="1" l="1"/>
  <c r="AE61" i="1"/>
  <c r="AE60" i="1" s="1"/>
  <c r="AG55" i="1"/>
  <c r="AH55" i="1"/>
  <c r="AF48" i="1"/>
  <c r="AE37" i="1"/>
  <c r="BC37" i="1" s="1"/>
  <c r="AE36" i="1"/>
  <c r="AE34" i="1"/>
  <c r="AE27" i="1"/>
  <c r="AE26" i="1"/>
  <c r="AI25" i="1"/>
  <c r="AE25" i="1"/>
  <c r="AI24" i="1"/>
  <c r="AJ24" i="1"/>
  <c r="AE24" i="1"/>
  <c r="AE22" i="1" l="1"/>
  <c r="AF61" i="1"/>
  <c r="AF60" i="1" s="1"/>
  <c r="AF56" i="1" l="1"/>
  <c r="AG56" i="1"/>
  <c r="AH56" i="1"/>
  <c r="AI56" i="1"/>
  <c r="AJ56" i="1"/>
  <c r="AK56" i="1"/>
  <c r="AL56" i="1"/>
  <c r="AM56" i="1"/>
  <c r="AN56" i="1"/>
  <c r="AO56" i="1"/>
  <c r="AP56" i="1"/>
  <c r="AQ56" i="1"/>
  <c r="AR56" i="1"/>
  <c r="AS56" i="1"/>
  <c r="AT56" i="1"/>
  <c r="AU56" i="1"/>
  <c r="AV56" i="1"/>
  <c r="AW56" i="1"/>
  <c r="AX56" i="1"/>
  <c r="AY56" i="1"/>
  <c r="AZ56" i="1"/>
  <c r="BA56" i="1"/>
  <c r="BB56" i="1"/>
  <c r="AF53" i="1"/>
  <c r="AH53" i="1"/>
  <c r="AI53" i="1"/>
  <c r="AJ53" i="1"/>
  <c r="AK53" i="1"/>
  <c r="AL53" i="1"/>
  <c r="AM53" i="1"/>
  <c r="AO53" i="1"/>
  <c r="AP53" i="1"/>
  <c r="AQ53" i="1"/>
  <c r="AS53" i="1"/>
  <c r="AT53" i="1"/>
  <c r="AU53" i="1"/>
  <c r="AV53" i="1"/>
  <c r="AW53" i="1"/>
  <c r="AX53" i="1"/>
  <c r="AY53" i="1"/>
  <c r="AZ53" i="1"/>
  <c r="BA53" i="1"/>
  <c r="BB53" i="1"/>
  <c r="AE56" i="1"/>
  <c r="AE53" i="1"/>
  <c r="CF25" i="1" l="1"/>
  <c r="CG25" i="1"/>
  <c r="CH25" i="1"/>
  <c r="CI25" i="1"/>
  <c r="CF26" i="1"/>
  <c r="CG26" i="1"/>
  <c r="CH26" i="1"/>
  <c r="CF27" i="1"/>
  <c r="CG27" i="1"/>
  <c r="CH27" i="1"/>
  <c r="CI27" i="1"/>
  <c r="CE28" i="1"/>
  <c r="CF28" i="1"/>
  <c r="CG28" i="1"/>
  <c r="CH28" i="1"/>
  <c r="CI28" i="1"/>
  <c r="CE29" i="1"/>
  <c r="CF29" i="1"/>
  <c r="CG29" i="1"/>
  <c r="CH29" i="1"/>
  <c r="CI29" i="1"/>
  <c r="CF30" i="1"/>
  <c r="CG30" i="1"/>
  <c r="CH30" i="1"/>
  <c r="CE31" i="1"/>
  <c r="CF31" i="1"/>
  <c r="CG31" i="1"/>
  <c r="CH31" i="1"/>
  <c r="CI31" i="1"/>
  <c r="CF32" i="1"/>
  <c r="CG32" i="1"/>
  <c r="CH32" i="1"/>
  <c r="CI32" i="1"/>
  <c r="CE33" i="1"/>
  <c r="CF33" i="1"/>
  <c r="CG33" i="1"/>
  <c r="CH33" i="1"/>
  <c r="CI33" i="1"/>
  <c r="CF34" i="1"/>
  <c r="CG34" i="1"/>
  <c r="CH34" i="1"/>
  <c r="CE35" i="1"/>
  <c r="CF35" i="1"/>
  <c r="CG35" i="1"/>
  <c r="CH35" i="1"/>
  <c r="CI35" i="1"/>
  <c r="CF36" i="1"/>
  <c r="CG36" i="1"/>
  <c r="CH36" i="1"/>
  <c r="CI36" i="1"/>
  <c r="CF37" i="1"/>
  <c r="CG37" i="1"/>
  <c r="CH37" i="1"/>
  <c r="CE38" i="1"/>
  <c r="CF38" i="1"/>
  <c r="CG38" i="1"/>
  <c r="CH38" i="1"/>
  <c r="CI38" i="1"/>
  <c r="CE39" i="1"/>
  <c r="CF39" i="1"/>
  <c r="CG39" i="1"/>
  <c r="CH39" i="1"/>
  <c r="CI39" i="1"/>
  <c r="CE40" i="1"/>
  <c r="CF40" i="1"/>
  <c r="CG40" i="1"/>
  <c r="CH40" i="1"/>
  <c r="CI40" i="1"/>
  <c r="CF24" i="1"/>
  <c r="CG24" i="1"/>
  <c r="CH24" i="1"/>
  <c r="BQ24" i="1"/>
  <c r="BM24" i="1"/>
  <c r="BP58" i="1" l="1"/>
  <c r="BP56" i="1" s="1"/>
  <c r="AR55" i="1"/>
  <c r="BL58" i="1"/>
  <c r="BL56" i="1" s="1"/>
  <c r="AG53" i="1"/>
  <c r="BF58" i="1"/>
  <c r="BF56" i="1" s="1"/>
  <c r="BZ27" i="1"/>
  <c r="BY27" i="1"/>
  <c r="BX27" i="1"/>
  <c r="BZ26" i="1"/>
  <c r="BY26" i="1"/>
  <c r="BX26" i="1"/>
  <c r="BZ25" i="1"/>
  <c r="BY25" i="1"/>
  <c r="BX25" i="1"/>
  <c r="BZ24" i="1"/>
  <c r="BY24" i="1"/>
  <c r="BX24" i="1"/>
  <c r="BV27" i="1"/>
  <c r="BU27" i="1"/>
  <c r="BT27" i="1"/>
  <c r="BV26" i="1"/>
  <c r="BU26" i="1"/>
  <c r="BT26" i="1"/>
  <c r="BV25" i="1"/>
  <c r="BU25" i="1"/>
  <c r="BT25" i="1"/>
  <c r="BV24" i="1"/>
  <c r="BU24" i="1"/>
  <c r="BT24" i="1"/>
  <c r="BR27" i="1"/>
  <c r="BQ27" i="1"/>
  <c r="BP27" i="1"/>
  <c r="BR26" i="1"/>
  <c r="BQ26" i="1"/>
  <c r="BP26" i="1"/>
  <c r="BR25" i="1"/>
  <c r="BQ25" i="1"/>
  <c r="BP25" i="1"/>
  <c r="BR24" i="1"/>
  <c r="BP24" i="1"/>
  <c r="BL25" i="1"/>
  <c r="BM25" i="1"/>
  <c r="BN25" i="1"/>
  <c r="BL26" i="1"/>
  <c r="BM26" i="1"/>
  <c r="BN26" i="1"/>
  <c r="BL27" i="1"/>
  <c r="BM27" i="1"/>
  <c r="BN27" i="1"/>
  <c r="BN24" i="1"/>
  <c r="BL24" i="1"/>
  <c r="CA26" i="1"/>
  <c r="CA35" i="1"/>
  <c r="CA33" i="1"/>
  <c r="BZ37" i="1"/>
  <c r="BY37" i="1"/>
  <c r="BX37" i="1"/>
  <c r="BZ36" i="1"/>
  <c r="BY36" i="1"/>
  <c r="BX36" i="1"/>
  <c r="BZ35" i="1"/>
  <c r="BY35" i="1"/>
  <c r="BX35" i="1"/>
  <c r="BZ34" i="1"/>
  <c r="BY34" i="1"/>
  <c r="BX34" i="1"/>
  <c r="BZ33" i="1"/>
  <c r="BY33" i="1"/>
  <c r="BX33" i="1"/>
  <c r="BZ32" i="1"/>
  <c r="BY32" i="1"/>
  <c r="BX32" i="1"/>
  <c r="BZ31" i="1"/>
  <c r="BY31" i="1"/>
  <c r="BX31" i="1"/>
  <c r="BZ30" i="1"/>
  <c r="BY30" i="1"/>
  <c r="BX30" i="1"/>
  <c r="BZ29" i="1"/>
  <c r="BY29" i="1"/>
  <c r="BX29" i="1"/>
  <c r="BZ28" i="1"/>
  <c r="BY28" i="1"/>
  <c r="BX28" i="1"/>
  <c r="BV37" i="1"/>
  <c r="BU37" i="1"/>
  <c r="BT37" i="1"/>
  <c r="BV36" i="1"/>
  <c r="BU36" i="1"/>
  <c r="BT36" i="1"/>
  <c r="BV35" i="1"/>
  <c r="BU35" i="1"/>
  <c r="BT35" i="1"/>
  <c r="BV34" i="1"/>
  <c r="BU34" i="1"/>
  <c r="BT34" i="1"/>
  <c r="BV33" i="1"/>
  <c r="BU33" i="1"/>
  <c r="BT33" i="1"/>
  <c r="BV32" i="1"/>
  <c r="BU32" i="1"/>
  <c r="BT32" i="1"/>
  <c r="BV31" i="1"/>
  <c r="BU31" i="1"/>
  <c r="BT31" i="1"/>
  <c r="BV30" i="1"/>
  <c r="BU30" i="1"/>
  <c r="BT30" i="1"/>
  <c r="BV29" i="1"/>
  <c r="BU29" i="1"/>
  <c r="BT29" i="1"/>
  <c r="BV28" i="1"/>
  <c r="BU28" i="1"/>
  <c r="BT28" i="1"/>
  <c r="BR37" i="1"/>
  <c r="BQ37" i="1"/>
  <c r="BP37" i="1"/>
  <c r="BR36" i="1"/>
  <c r="BQ36" i="1"/>
  <c r="BP36" i="1"/>
  <c r="BR35" i="1"/>
  <c r="BQ35" i="1"/>
  <c r="BP35" i="1"/>
  <c r="BR34" i="1"/>
  <c r="BQ34" i="1"/>
  <c r="BP34" i="1"/>
  <c r="BR33" i="1"/>
  <c r="BQ33" i="1"/>
  <c r="BP33" i="1"/>
  <c r="BR32" i="1"/>
  <c r="BQ32" i="1"/>
  <c r="BP32" i="1"/>
  <c r="BR31" i="1"/>
  <c r="BQ31" i="1"/>
  <c r="BP31" i="1"/>
  <c r="BR30" i="1"/>
  <c r="BQ30" i="1"/>
  <c r="BP30" i="1"/>
  <c r="BR29" i="1"/>
  <c r="BQ29" i="1"/>
  <c r="BP29" i="1"/>
  <c r="BR28" i="1"/>
  <c r="BQ28" i="1"/>
  <c r="BP28" i="1"/>
  <c r="BL35" i="1"/>
  <c r="BM35" i="1"/>
  <c r="BN35" i="1"/>
  <c r="BL36" i="1"/>
  <c r="BM36" i="1"/>
  <c r="BN36" i="1"/>
  <c r="BL37" i="1"/>
  <c r="BM37" i="1"/>
  <c r="BN37" i="1"/>
  <c r="BM34" i="1"/>
  <c r="BN34" i="1"/>
  <c r="BL34" i="1"/>
  <c r="BL28" i="1"/>
  <c r="BM28" i="1"/>
  <c r="BN28" i="1"/>
  <c r="BL29" i="1"/>
  <c r="BM29" i="1"/>
  <c r="BN29" i="1"/>
  <c r="BL30" i="1"/>
  <c r="BM30" i="1"/>
  <c r="BN30" i="1"/>
  <c r="BL31" i="1"/>
  <c r="BM31" i="1"/>
  <c r="BN31" i="1"/>
  <c r="BL32" i="1"/>
  <c r="BM32" i="1"/>
  <c r="BN32" i="1"/>
  <c r="BL33" i="1"/>
  <c r="BM33" i="1"/>
  <c r="BN33" i="1"/>
  <c r="BX38" i="1"/>
  <c r="BY38" i="1"/>
  <c r="BZ38" i="1"/>
  <c r="BX39" i="1"/>
  <c r="BY39" i="1"/>
  <c r="BZ39" i="1"/>
  <c r="BX40" i="1"/>
  <c r="BY40" i="1"/>
  <c r="BZ40" i="1"/>
  <c r="BT38" i="1"/>
  <c r="BU38" i="1"/>
  <c r="BV38" i="1"/>
  <c r="BT39" i="1"/>
  <c r="BU39" i="1"/>
  <c r="BV39" i="1"/>
  <c r="BT40" i="1"/>
  <c r="BU40" i="1"/>
  <c r="BV40" i="1"/>
  <c r="BR38" i="1"/>
  <c r="BR39" i="1"/>
  <c r="BR40" i="1"/>
  <c r="BP38" i="1"/>
  <c r="BQ38" i="1"/>
  <c r="BP39" i="1"/>
  <c r="BQ39" i="1"/>
  <c r="BP40" i="1"/>
  <c r="BQ40" i="1"/>
  <c r="BL38" i="1"/>
  <c r="BM38" i="1"/>
  <c r="BN38" i="1"/>
  <c r="BL39" i="1"/>
  <c r="BM39" i="1"/>
  <c r="BN39" i="1"/>
  <c r="BL40" i="1"/>
  <c r="BM40" i="1"/>
  <c r="BN40" i="1"/>
  <c r="BX43" i="1"/>
  <c r="BY43" i="1"/>
  <c r="BZ43" i="1"/>
  <c r="BX44" i="1"/>
  <c r="BY44" i="1"/>
  <c r="BZ44" i="1"/>
  <c r="BX45" i="1"/>
  <c r="BY45" i="1"/>
  <c r="BZ45" i="1"/>
  <c r="BX46" i="1"/>
  <c r="BY46" i="1"/>
  <c r="BZ46" i="1"/>
  <c r="BX48" i="1"/>
  <c r="BY48" i="1"/>
  <c r="BZ48" i="1"/>
  <c r="BU43" i="1"/>
  <c r="BV43" i="1"/>
  <c r="BT43" i="1"/>
  <c r="BT44" i="1"/>
  <c r="BU44" i="1"/>
  <c r="BV44" i="1"/>
  <c r="BT45" i="1"/>
  <c r="BU45" i="1"/>
  <c r="BV45" i="1"/>
  <c r="BT46" i="1"/>
  <c r="BU46" i="1"/>
  <c r="BV46" i="1"/>
  <c r="BT48" i="1"/>
  <c r="BU48" i="1"/>
  <c r="BV48" i="1"/>
  <c r="BQ43" i="1"/>
  <c r="BR43" i="1"/>
  <c r="BP43" i="1"/>
  <c r="BP44" i="1"/>
  <c r="BQ44" i="1"/>
  <c r="BR44" i="1"/>
  <c r="BP45" i="1"/>
  <c r="BQ45" i="1"/>
  <c r="BR45" i="1"/>
  <c r="BP46" i="1"/>
  <c r="BQ46" i="1"/>
  <c r="BR46" i="1"/>
  <c r="BP48" i="1"/>
  <c r="BQ48" i="1"/>
  <c r="BR48" i="1"/>
  <c r="BM43" i="1"/>
  <c r="BN43" i="1"/>
  <c r="BL43" i="1"/>
  <c r="BL44" i="1"/>
  <c r="BM44" i="1"/>
  <c r="BN44" i="1"/>
  <c r="BL45" i="1"/>
  <c r="BM45" i="1"/>
  <c r="BN45" i="1"/>
  <c r="BL46" i="1"/>
  <c r="BM46" i="1"/>
  <c r="BN46" i="1"/>
  <c r="BL48" i="1"/>
  <c r="BM48" i="1"/>
  <c r="BN48" i="1"/>
  <c r="BX55" i="1"/>
  <c r="BX53" i="1" s="1"/>
  <c r="BY55" i="1"/>
  <c r="BY53" i="1" s="1"/>
  <c r="BZ55" i="1"/>
  <c r="BZ53" i="1" s="1"/>
  <c r="BX58" i="1"/>
  <c r="BX56" i="1" s="1"/>
  <c r="BY58" i="1"/>
  <c r="BY56" i="1" s="1"/>
  <c r="BZ58" i="1"/>
  <c r="BZ56" i="1" s="1"/>
  <c r="BT55" i="1"/>
  <c r="BT53" i="1" s="1"/>
  <c r="BU55" i="1"/>
  <c r="BU53" i="1" s="1"/>
  <c r="BV55" i="1"/>
  <c r="BV53" i="1" s="1"/>
  <c r="BT58" i="1"/>
  <c r="BT56" i="1" s="1"/>
  <c r="BU58" i="1"/>
  <c r="BU56" i="1" s="1"/>
  <c r="BV58" i="1"/>
  <c r="BV56" i="1" s="1"/>
  <c r="BQ55" i="1"/>
  <c r="BQ53" i="1" s="1"/>
  <c r="BR55" i="1"/>
  <c r="BR53" i="1" s="1"/>
  <c r="BQ58" i="1"/>
  <c r="BQ56" i="1" s="1"/>
  <c r="BR58" i="1"/>
  <c r="BR56" i="1" s="1"/>
  <c r="BM55" i="1"/>
  <c r="BM53" i="1" s="1"/>
  <c r="BN55" i="1"/>
  <c r="BN53" i="1" s="1"/>
  <c r="BM58" i="1"/>
  <c r="BM56" i="1" s="1"/>
  <c r="BN58" i="1"/>
  <c r="BN56" i="1" s="1"/>
  <c r="BO58" i="1"/>
  <c r="BO56" i="1" s="1"/>
  <c r="BD58" i="1"/>
  <c r="BE58" i="1"/>
  <c r="BE56" i="1" s="1"/>
  <c r="BG58" i="1"/>
  <c r="BG56" i="1" s="1"/>
  <c r="BH58" i="1"/>
  <c r="BH56" i="1" s="1"/>
  <c r="BI58" i="1"/>
  <c r="BI56" i="1" s="1"/>
  <c r="BJ58" i="1"/>
  <c r="BJ56" i="1" s="1"/>
  <c r="BK58" i="1"/>
  <c r="BK56" i="1" s="1"/>
  <c r="BS58" i="1"/>
  <c r="BS56" i="1" s="1"/>
  <c r="BW58" i="1"/>
  <c r="BW56" i="1" s="1"/>
  <c r="AT22" i="1"/>
  <c r="AT21" i="1" s="1"/>
  <c r="AP22" i="1"/>
  <c r="AP21" i="1" s="1"/>
  <c r="AN22" i="1"/>
  <c r="AN21" i="1" s="1"/>
  <c r="AO22" i="1"/>
  <c r="AO21" i="1" s="1"/>
  <c r="AR22" i="1"/>
  <c r="AR21" i="1" s="1"/>
  <c r="AS22" i="1"/>
  <c r="AS21" i="1" s="1"/>
  <c r="AV22" i="1"/>
  <c r="AV21" i="1" s="1"/>
  <c r="AW22" i="1"/>
  <c r="AW21" i="1" s="1"/>
  <c r="AX22" i="1"/>
  <c r="AX21" i="1" s="1"/>
  <c r="AZ22" i="1"/>
  <c r="AZ21" i="1" s="1"/>
  <c r="BA22" i="1"/>
  <c r="BA21" i="1" s="1"/>
  <c r="BB22" i="1"/>
  <c r="BB21" i="1" s="1"/>
  <c r="AG22" i="1"/>
  <c r="AG21" i="1" s="1"/>
  <c r="AH22" i="1"/>
  <c r="AH21" i="1" s="1"/>
  <c r="AI22" i="1"/>
  <c r="AI21" i="1" s="1"/>
  <c r="AJ22" i="1"/>
  <c r="AJ21" i="1" s="1"/>
  <c r="AK22" i="1"/>
  <c r="AK21" i="1" s="1"/>
  <c r="AL22" i="1"/>
  <c r="AL21" i="1" s="1"/>
  <c r="AF52" i="1"/>
  <c r="AG52" i="1"/>
  <c r="AI52" i="1"/>
  <c r="AJ52" i="1"/>
  <c r="AK52" i="1"/>
  <c r="AL52" i="1"/>
  <c r="AE52" i="1"/>
  <c r="BE62" i="1"/>
  <c r="BF62" i="1"/>
  <c r="BG62" i="1"/>
  <c r="BH62" i="1"/>
  <c r="BI62" i="1"/>
  <c r="BJ62" i="1"/>
  <c r="BJ61" i="1"/>
  <c r="BI61" i="1"/>
  <c r="BH61" i="1"/>
  <c r="BG61" i="1"/>
  <c r="BF61" i="1"/>
  <c r="BE61" i="1"/>
  <c r="BJ55" i="1"/>
  <c r="BJ53" i="1" s="1"/>
  <c r="BI55" i="1"/>
  <c r="BI53" i="1" s="1"/>
  <c r="BH55" i="1"/>
  <c r="BH53" i="1" s="1"/>
  <c r="BG55" i="1"/>
  <c r="BG53" i="1" s="1"/>
  <c r="BE44" i="1"/>
  <c r="BF44" i="1"/>
  <c r="BG44" i="1"/>
  <c r="BH44" i="1"/>
  <c r="BI44" i="1"/>
  <c r="BJ44" i="1"/>
  <c r="BE45" i="1"/>
  <c r="BF45" i="1"/>
  <c r="BG45" i="1"/>
  <c r="BH45" i="1"/>
  <c r="BI45" i="1"/>
  <c r="BJ45" i="1"/>
  <c r="BE46" i="1"/>
  <c r="BF46" i="1"/>
  <c r="BG46" i="1"/>
  <c r="BH46" i="1"/>
  <c r="BI46" i="1"/>
  <c r="BJ46" i="1"/>
  <c r="BE48" i="1"/>
  <c r="BF48" i="1"/>
  <c r="BG48" i="1"/>
  <c r="BH48" i="1"/>
  <c r="BI48" i="1"/>
  <c r="BJ48" i="1"/>
  <c r="BJ43" i="1"/>
  <c r="BI43" i="1"/>
  <c r="BH43" i="1"/>
  <c r="BG43" i="1"/>
  <c r="BF43" i="1"/>
  <c r="BE43" i="1"/>
  <c r="BE25" i="1"/>
  <c r="BF25" i="1"/>
  <c r="BG25" i="1"/>
  <c r="BH25" i="1"/>
  <c r="BI25" i="1"/>
  <c r="BJ25" i="1"/>
  <c r="BE26" i="1"/>
  <c r="BF26" i="1"/>
  <c r="BG26" i="1"/>
  <c r="BH26" i="1"/>
  <c r="BI26" i="1"/>
  <c r="BJ26" i="1"/>
  <c r="BE27" i="1"/>
  <c r="BF27" i="1"/>
  <c r="BG27" i="1"/>
  <c r="BH27" i="1"/>
  <c r="BI27" i="1"/>
  <c r="BJ27" i="1"/>
  <c r="BE28" i="1"/>
  <c r="BF28" i="1"/>
  <c r="BG28" i="1"/>
  <c r="BH28" i="1"/>
  <c r="BI28" i="1"/>
  <c r="BJ28" i="1"/>
  <c r="BE29" i="1"/>
  <c r="BF29" i="1"/>
  <c r="BG29" i="1"/>
  <c r="BH29" i="1"/>
  <c r="BI29" i="1"/>
  <c r="BJ29" i="1"/>
  <c r="BE30" i="1"/>
  <c r="BF30" i="1"/>
  <c r="BG30" i="1"/>
  <c r="BH30" i="1"/>
  <c r="BI30" i="1"/>
  <c r="BJ30" i="1"/>
  <c r="BE31" i="1"/>
  <c r="BF31" i="1"/>
  <c r="BG31" i="1"/>
  <c r="BH31" i="1"/>
  <c r="BI31" i="1"/>
  <c r="BJ31" i="1"/>
  <c r="BE32" i="1"/>
  <c r="BF32" i="1"/>
  <c r="BG32" i="1"/>
  <c r="BH32" i="1"/>
  <c r="BI32" i="1"/>
  <c r="BJ32" i="1"/>
  <c r="BE33" i="1"/>
  <c r="BF33" i="1"/>
  <c r="BG33" i="1"/>
  <c r="BH33" i="1"/>
  <c r="BI33" i="1"/>
  <c r="BJ33" i="1"/>
  <c r="BE34" i="1"/>
  <c r="BF34" i="1"/>
  <c r="BG34" i="1"/>
  <c r="BH34" i="1"/>
  <c r="BI34" i="1"/>
  <c r="BJ34" i="1"/>
  <c r="BE35" i="1"/>
  <c r="BF35" i="1"/>
  <c r="BG35" i="1"/>
  <c r="BH35" i="1"/>
  <c r="BI35" i="1"/>
  <c r="BJ35" i="1"/>
  <c r="BE36" i="1"/>
  <c r="BF36" i="1"/>
  <c r="BG36" i="1"/>
  <c r="BH36" i="1"/>
  <c r="BI36" i="1"/>
  <c r="BJ36" i="1"/>
  <c r="BE37" i="1"/>
  <c r="BF37" i="1"/>
  <c r="BG37" i="1"/>
  <c r="BH37" i="1"/>
  <c r="BI37" i="1"/>
  <c r="BJ37" i="1"/>
  <c r="BE38" i="1"/>
  <c r="BF38" i="1"/>
  <c r="BG38" i="1"/>
  <c r="BH38" i="1"/>
  <c r="BI38" i="1"/>
  <c r="BJ38" i="1"/>
  <c r="BE39" i="1"/>
  <c r="BF39" i="1"/>
  <c r="BG39" i="1"/>
  <c r="BH39" i="1"/>
  <c r="BI39" i="1"/>
  <c r="BJ39" i="1"/>
  <c r="BE40" i="1"/>
  <c r="BF40" i="1"/>
  <c r="BG40" i="1"/>
  <c r="BH40" i="1"/>
  <c r="BI40" i="1"/>
  <c r="BJ40" i="1"/>
  <c r="BF24" i="1"/>
  <c r="BG24" i="1"/>
  <c r="BH24" i="1"/>
  <c r="BI24" i="1"/>
  <c r="BJ24" i="1"/>
  <c r="BE24" i="1"/>
  <c r="AZ41" i="1"/>
  <c r="BA41" i="1"/>
  <c r="BB41" i="1"/>
  <c r="BD63" i="1"/>
  <c r="BE63" i="1"/>
  <c r="BF63" i="1"/>
  <c r="BG63" i="1"/>
  <c r="BH63" i="1"/>
  <c r="BI63" i="1"/>
  <c r="BJ63" i="1"/>
  <c r="BK63" i="1"/>
  <c r="BL63" i="1"/>
  <c r="BM63" i="1"/>
  <c r="BN63" i="1"/>
  <c r="BO63" i="1"/>
  <c r="BP63" i="1"/>
  <c r="BQ63" i="1"/>
  <c r="BR63" i="1"/>
  <c r="BS63" i="1"/>
  <c r="BT63" i="1"/>
  <c r="BU63" i="1"/>
  <c r="BV63" i="1"/>
  <c r="BW63" i="1"/>
  <c r="BX63" i="1"/>
  <c r="BY63" i="1"/>
  <c r="BZ63" i="1"/>
  <c r="BC63" i="1"/>
  <c r="BM41" i="1"/>
  <c r="CS41" i="1" s="1"/>
  <c r="CM35" i="1"/>
  <c r="CM30" i="1"/>
  <c r="BC62" i="1"/>
  <c r="BD62" i="1"/>
  <c r="CM62" i="1" s="1"/>
  <c r="BK62" i="1"/>
  <c r="BO62" i="1"/>
  <c r="BS62" i="1"/>
  <c r="BW62" i="1"/>
  <c r="BW61" i="1"/>
  <c r="BS61" i="1"/>
  <c r="BO61" i="1"/>
  <c r="BC58" i="1"/>
  <c r="BC56" i="1" s="1"/>
  <c r="BW55" i="1"/>
  <c r="BW53" i="1" s="1"/>
  <c r="BS55" i="1"/>
  <c r="BS53" i="1" s="1"/>
  <c r="BO55" i="1"/>
  <c r="BO53" i="1" s="1"/>
  <c r="BC25" i="1"/>
  <c r="BD25" i="1"/>
  <c r="CM25" i="1" s="1"/>
  <c r="BO25" i="1"/>
  <c r="BS25" i="1"/>
  <c r="BC26" i="1"/>
  <c r="BD26" i="1"/>
  <c r="CM26" i="1" s="1"/>
  <c r="BO27" i="1"/>
  <c r="BS27" i="1"/>
  <c r="BW27" i="1"/>
  <c r="BC28" i="1"/>
  <c r="BD28" i="1"/>
  <c r="CM28" i="1" s="1"/>
  <c r="BK28" i="1"/>
  <c r="BO28" i="1"/>
  <c r="BS28" i="1"/>
  <c r="BW28" i="1"/>
  <c r="BK29" i="1"/>
  <c r="BO29" i="1"/>
  <c r="BS29" i="1"/>
  <c r="BW29" i="1"/>
  <c r="BK31" i="1"/>
  <c r="BO31" i="1"/>
  <c r="BS31" i="1"/>
  <c r="BC32" i="1"/>
  <c r="BD32" i="1"/>
  <c r="CM32" i="1" s="1"/>
  <c r="BO32" i="1"/>
  <c r="BS32" i="1"/>
  <c r="BW32" i="1"/>
  <c r="BC33" i="1"/>
  <c r="BD33" i="1"/>
  <c r="CM33" i="1" s="1"/>
  <c r="BK33" i="1"/>
  <c r="BO33" i="1"/>
  <c r="BC36" i="1"/>
  <c r="BO36" i="1"/>
  <c r="BS36" i="1"/>
  <c r="BC38" i="1"/>
  <c r="BD38" i="1"/>
  <c r="CM38" i="1" s="1"/>
  <c r="BK38" i="1"/>
  <c r="BO38" i="1"/>
  <c r="BS38" i="1"/>
  <c r="BW38" i="1"/>
  <c r="BC39" i="1"/>
  <c r="BD39" i="1"/>
  <c r="CM39" i="1" s="1"/>
  <c r="BK39" i="1"/>
  <c r="BO39" i="1"/>
  <c r="BS39" i="1"/>
  <c r="BW39" i="1"/>
  <c r="BC40" i="1"/>
  <c r="BD40" i="1"/>
  <c r="CM40" i="1" s="1"/>
  <c r="BK40" i="1"/>
  <c r="BO40" i="1"/>
  <c r="BS40" i="1"/>
  <c r="BW40" i="1"/>
  <c r="BC44" i="1"/>
  <c r="BK44" i="1"/>
  <c r="BO44" i="1"/>
  <c r="BS44" i="1"/>
  <c r="BW44" i="1"/>
  <c r="BC45" i="1"/>
  <c r="BD45" i="1"/>
  <c r="CM45" i="1" s="1"/>
  <c r="BO45" i="1"/>
  <c r="BS45" i="1"/>
  <c r="BK46" i="1"/>
  <c r="BO46" i="1"/>
  <c r="BS46" i="1"/>
  <c r="BC48" i="1"/>
  <c r="BK48" i="1"/>
  <c r="BO48" i="1"/>
  <c r="BS48" i="1"/>
  <c r="BW48" i="1"/>
  <c r="BS43" i="1"/>
  <c r="BO43" i="1"/>
  <c r="BG60" i="1" l="1"/>
  <c r="BG41" i="1"/>
  <c r="BO60" i="1"/>
  <c r="BQ41" i="1"/>
  <c r="BV41" i="1"/>
  <c r="BE60" i="1"/>
  <c r="BI60" i="1"/>
  <c r="BF60" i="1"/>
  <c r="BJ60" i="1"/>
  <c r="BS60" i="1"/>
  <c r="BH60" i="1"/>
  <c r="BW60" i="1"/>
  <c r="CM58" i="1"/>
  <c r="CM56" i="1" s="1"/>
  <c r="BD56" i="1"/>
  <c r="BT41" i="1"/>
  <c r="BL22" i="1"/>
  <c r="BL21" i="1" s="1"/>
  <c r="BP55" i="1"/>
  <c r="BP53" i="1" s="1"/>
  <c r="AR53" i="1"/>
  <c r="CM55" i="1"/>
  <c r="CM53" i="1" s="1"/>
  <c r="BD53" i="1"/>
  <c r="BE55" i="1"/>
  <c r="BE53" i="1" s="1"/>
  <c r="BC53" i="1"/>
  <c r="BF41" i="1"/>
  <c r="BN41" i="1"/>
  <c r="CT41" i="1" s="1"/>
  <c r="BM22" i="1"/>
  <c r="BM21" i="1" s="1"/>
  <c r="BL41" i="1"/>
  <c r="CR41" i="1" s="1"/>
  <c r="BU41" i="1"/>
  <c r="BR41" i="1"/>
  <c r="BP22" i="1"/>
  <c r="BP21" i="1" s="1"/>
  <c r="BF55" i="1"/>
  <c r="BF53" i="1" s="1"/>
  <c r="BJ41" i="1"/>
  <c r="BP41" i="1"/>
  <c r="AH52" i="1"/>
  <c r="BQ22" i="1"/>
  <c r="BQ21" i="1" s="1"/>
  <c r="BY22" i="1"/>
  <c r="BY21" i="1" s="1"/>
  <c r="BZ22" i="1"/>
  <c r="BZ21" i="1" s="1"/>
  <c r="BU22" i="1"/>
  <c r="BU21" i="1" s="1"/>
  <c r="BV22" i="1"/>
  <c r="BV21" i="1" s="1"/>
  <c r="BT22" i="1"/>
  <c r="BT21" i="1" s="1"/>
  <c r="BR22" i="1"/>
  <c r="BR21" i="1" s="1"/>
  <c r="BX22" i="1"/>
  <c r="BX21" i="1" s="1"/>
  <c r="BN22" i="1"/>
  <c r="BN21" i="1" s="1"/>
  <c r="BH41" i="1"/>
  <c r="BI41" i="1"/>
  <c r="BE41" i="1"/>
  <c r="BE22" i="1"/>
  <c r="BE21" i="1" s="1"/>
  <c r="BG22" i="1"/>
  <c r="BG21" i="1" s="1"/>
  <c r="BH22" i="1"/>
  <c r="BH21" i="1" s="1"/>
  <c r="BJ22" i="1"/>
  <c r="BJ21" i="1" s="1"/>
  <c r="BF22" i="1"/>
  <c r="BF21" i="1" s="1"/>
  <c r="BI22" i="1"/>
  <c r="BI21" i="1" s="1"/>
  <c r="AR41" i="1"/>
  <c r="AS41" i="1"/>
  <c r="AT41" i="1"/>
  <c r="AV41" i="1"/>
  <c r="AW41" i="1"/>
  <c r="AX41" i="1"/>
  <c r="AY46" i="1"/>
  <c r="BW46" i="1" s="1"/>
  <c r="AY45" i="1" l="1"/>
  <c r="BW45" i="1" s="1"/>
  <c r="BK45" i="1"/>
  <c r="CQ45" i="1" s="1"/>
  <c r="AY35" i="1"/>
  <c r="AY36" i="1"/>
  <c r="BW36" i="1" s="1"/>
  <c r="BW31" i="1"/>
  <c r="AY25" i="1"/>
  <c r="BW25" i="1" s="1"/>
  <c r="AU33" i="1"/>
  <c r="AY33" i="1"/>
  <c r="BW33" i="1" s="1"/>
  <c r="CB36" i="1"/>
  <c r="CD52" i="1"/>
  <c r="AM52" i="1"/>
  <c r="AO52" i="1"/>
  <c r="AP52" i="1"/>
  <c r="AQ52" i="1"/>
  <c r="AS52" i="1"/>
  <c r="CK52" i="1" s="1"/>
  <c r="AT52" i="1"/>
  <c r="AU52" i="1"/>
  <c r="AV52" i="1"/>
  <c r="AW52" i="1"/>
  <c r="AX52" i="1"/>
  <c r="AY52" i="1"/>
  <c r="AZ52" i="1"/>
  <c r="BA52" i="1"/>
  <c r="BB52" i="1"/>
  <c r="BC52" i="1"/>
  <c r="BE52" i="1"/>
  <c r="BF52" i="1"/>
  <c r="BG52" i="1"/>
  <c r="BG20" i="1" s="1"/>
  <c r="BH52" i="1"/>
  <c r="BI52" i="1"/>
  <c r="BJ52" i="1"/>
  <c r="CP52" i="1" s="1"/>
  <c r="BM52" i="1"/>
  <c r="BN52" i="1"/>
  <c r="BO52" i="1"/>
  <c r="CV53" i="1"/>
  <c r="BQ52" i="1"/>
  <c r="CW52" i="1" s="1"/>
  <c r="BR52" i="1"/>
  <c r="CX52" i="1" s="1"/>
  <c r="BS52" i="1"/>
  <c r="BT52" i="1"/>
  <c r="BT20" i="1" s="1"/>
  <c r="BU52" i="1"/>
  <c r="BU20" i="1" s="1"/>
  <c r="BV52" i="1"/>
  <c r="BW52" i="1"/>
  <c r="BX52" i="1"/>
  <c r="BY52" i="1"/>
  <c r="BZ52" i="1"/>
  <c r="BX59" i="1"/>
  <c r="BY59" i="1"/>
  <c r="BZ59" i="1"/>
  <c r="BS59" i="1"/>
  <c r="BT59" i="1"/>
  <c r="BU59" i="1"/>
  <c r="BV59" i="1"/>
  <c r="BW59" i="1"/>
  <c r="BA59" i="1"/>
  <c r="BB59" i="1"/>
  <c r="BE59" i="1"/>
  <c r="BF59" i="1"/>
  <c r="BG59" i="1"/>
  <c r="BH59" i="1"/>
  <c r="BI59" i="1"/>
  <c r="BJ59" i="1"/>
  <c r="AV59" i="1"/>
  <c r="AW59" i="1"/>
  <c r="AX59" i="1"/>
  <c r="AY59" i="1"/>
  <c r="AZ59" i="1"/>
  <c r="AH59" i="1"/>
  <c r="AH20" i="1" s="1"/>
  <c r="AI59" i="1"/>
  <c r="AI20" i="1" s="1"/>
  <c r="AJ59" i="1"/>
  <c r="AJ20" i="1" s="1"/>
  <c r="AK59" i="1"/>
  <c r="AK20" i="1" s="1"/>
  <c r="AL59" i="1"/>
  <c r="AL20" i="1" s="1"/>
  <c r="AG59" i="1"/>
  <c r="AG20" i="1" s="1"/>
  <c r="AG64" i="1" s="1"/>
  <c r="CT48" i="1"/>
  <c r="CU48" i="1"/>
  <c r="CV48" i="1"/>
  <c r="CW48" i="1"/>
  <c r="CX48" i="1"/>
  <c r="CT44" i="1"/>
  <c r="CU44" i="1"/>
  <c r="CV44" i="1"/>
  <c r="CW44" i="1"/>
  <c r="CX44" i="1"/>
  <c r="CT45" i="1"/>
  <c r="CU45" i="1"/>
  <c r="CV45" i="1"/>
  <c r="CW45" i="1"/>
  <c r="CX45" i="1"/>
  <c r="CT39" i="1"/>
  <c r="CU39" i="1"/>
  <c r="CV39" i="1"/>
  <c r="CW39" i="1"/>
  <c r="CX39" i="1"/>
  <c r="CT40" i="1"/>
  <c r="CU40" i="1"/>
  <c r="CV40" i="1"/>
  <c r="CW40" i="1"/>
  <c r="CX40" i="1"/>
  <c r="CT38" i="1"/>
  <c r="CU38" i="1"/>
  <c r="CV38" i="1"/>
  <c r="CW38" i="1"/>
  <c r="CX38" i="1"/>
  <c r="CT35" i="1"/>
  <c r="CU35" i="1"/>
  <c r="CV35" i="1"/>
  <c r="CW35" i="1"/>
  <c r="CX35" i="1"/>
  <c r="CT36" i="1"/>
  <c r="CU36" i="1"/>
  <c r="CV36" i="1"/>
  <c r="CW36" i="1"/>
  <c r="CX36" i="1"/>
  <c r="CT37" i="1"/>
  <c r="CV37" i="1"/>
  <c r="CW37" i="1"/>
  <c r="CX37" i="1"/>
  <c r="CT29" i="1"/>
  <c r="CU29" i="1"/>
  <c r="CV29" i="1"/>
  <c r="CW29" i="1"/>
  <c r="CX29" i="1"/>
  <c r="CT30" i="1"/>
  <c r="CV30" i="1"/>
  <c r="CW30" i="1"/>
  <c r="CX30" i="1"/>
  <c r="CT31" i="1"/>
  <c r="CU31" i="1"/>
  <c r="CV31" i="1"/>
  <c r="CW31" i="1"/>
  <c r="CX31" i="1"/>
  <c r="CT32" i="1"/>
  <c r="CU32" i="1"/>
  <c r="CV32" i="1"/>
  <c r="CW32" i="1"/>
  <c r="CX32" i="1"/>
  <c r="CT33" i="1"/>
  <c r="CU33" i="1"/>
  <c r="CV33" i="1"/>
  <c r="CW33" i="1"/>
  <c r="CX33" i="1"/>
  <c r="CT34" i="1"/>
  <c r="CV34" i="1"/>
  <c r="CW34" i="1"/>
  <c r="CX34" i="1"/>
  <c r="CB48" i="1"/>
  <c r="CC48" i="1"/>
  <c r="CD48" i="1"/>
  <c r="CE48" i="1"/>
  <c r="CF48" i="1"/>
  <c r="CG48" i="1"/>
  <c r="CH48" i="1"/>
  <c r="CI48" i="1"/>
  <c r="CJ48" i="1"/>
  <c r="CK48" i="1"/>
  <c r="CL48" i="1"/>
  <c r="CN48" i="1"/>
  <c r="CO48" i="1"/>
  <c r="CP48" i="1"/>
  <c r="CQ48" i="1"/>
  <c r="CR48" i="1"/>
  <c r="CS48" i="1"/>
  <c r="CB44" i="1"/>
  <c r="CC44" i="1"/>
  <c r="CD44" i="1"/>
  <c r="CE44" i="1"/>
  <c r="CF44" i="1"/>
  <c r="CG44" i="1"/>
  <c r="CH44" i="1"/>
  <c r="CI44" i="1"/>
  <c r="CJ44" i="1"/>
  <c r="CK44" i="1"/>
  <c r="CL44" i="1"/>
  <c r="CN44" i="1"/>
  <c r="CO44" i="1"/>
  <c r="CP44" i="1"/>
  <c r="CQ44" i="1"/>
  <c r="CR44" i="1"/>
  <c r="CS44" i="1"/>
  <c r="CB45" i="1"/>
  <c r="CC45" i="1"/>
  <c r="CD45" i="1"/>
  <c r="CF45" i="1"/>
  <c r="CG45" i="1"/>
  <c r="CH45" i="1"/>
  <c r="CI45" i="1"/>
  <c r="CJ45" i="1"/>
  <c r="CK45" i="1"/>
  <c r="CL45" i="1"/>
  <c r="CN45" i="1"/>
  <c r="CO45" i="1"/>
  <c r="CP45" i="1"/>
  <c r="CR45" i="1"/>
  <c r="CS45" i="1"/>
  <c r="CA38" i="1"/>
  <c r="CB38" i="1"/>
  <c r="CC38" i="1"/>
  <c r="CD38" i="1"/>
  <c r="CJ38" i="1"/>
  <c r="CK38" i="1"/>
  <c r="CL38" i="1"/>
  <c r="CN38" i="1"/>
  <c r="CO38" i="1"/>
  <c r="CP38" i="1"/>
  <c r="CQ38" i="1"/>
  <c r="CR38" i="1"/>
  <c r="CS38" i="1"/>
  <c r="CB39" i="1"/>
  <c r="CC39" i="1"/>
  <c r="CD39" i="1"/>
  <c r="CJ39" i="1"/>
  <c r="CK39" i="1"/>
  <c r="CL39" i="1"/>
  <c r="CN39" i="1"/>
  <c r="CO39" i="1"/>
  <c r="CP39" i="1"/>
  <c r="CQ39" i="1"/>
  <c r="CR39" i="1"/>
  <c r="CS39" i="1"/>
  <c r="CB40" i="1"/>
  <c r="CC40" i="1"/>
  <c r="CD40" i="1"/>
  <c r="CJ40" i="1"/>
  <c r="CK40" i="1"/>
  <c r="CL40" i="1"/>
  <c r="CN40" i="1"/>
  <c r="CO40" i="1"/>
  <c r="CP40" i="1"/>
  <c r="CQ40" i="1"/>
  <c r="CR40" i="1"/>
  <c r="CS40" i="1"/>
  <c r="CB37" i="1"/>
  <c r="CC37" i="1"/>
  <c r="CD37" i="1"/>
  <c r="CJ37" i="1"/>
  <c r="CK37" i="1"/>
  <c r="CL37" i="1"/>
  <c r="CN37" i="1"/>
  <c r="CO37" i="1"/>
  <c r="CP37" i="1"/>
  <c r="CR37" i="1"/>
  <c r="CS37" i="1"/>
  <c r="CB29" i="1"/>
  <c r="CC29" i="1"/>
  <c r="CD29" i="1"/>
  <c r="CJ29" i="1"/>
  <c r="CK29" i="1"/>
  <c r="CL29" i="1"/>
  <c r="CN29" i="1"/>
  <c r="CO29" i="1"/>
  <c r="CP29" i="1"/>
  <c r="CQ29" i="1"/>
  <c r="CR29" i="1"/>
  <c r="CS29" i="1"/>
  <c r="CB30" i="1"/>
  <c r="CC30" i="1"/>
  <c r="CD30" i="1"/>
  <c r="CJ30" i="1"/>
  <c r="CK30" i="1"/>
  <c r="CL30" i="1"/>
  <c r="CN30" i="1"/>
  <c r="CO30" i="1"/>
  <c r="CP30" i="1"/>
  <c r="CR30" i="1"/>
  <c r="CS30" i="1"/>
  <c r="CB31" i="1"/>
  <c r="CC31" i="1"/>
  <c r="CD31" i="1"/>
  <c r="CJ31" i="1"/>
  <c r="CK31" i="1"/>
  <c r="CL31" i="1"/>
  <c r="CN31" i="1"/>
  <c r="CO31" i="1"/>
  <c r="CP31" i="1"/>
  <c r="CQ31" i="1"/>
  <c r="CR31" i="1"/>
  <c r="CS31" i="1"/>
  <c r="CB32" i="1"/>
  <c r="CC32" i="1"/>
  <c r="CD32" i="1"/>
  <c r="CJ32" i="1"/>
  <c r="CK32" i="1"/>
  <c r="CL32" i="1"/>
  <c r="CN32" i="1"/>
  <c r="CO32" i="1"/>
  <c r="CP32" i="1"/>
  <c r="CR32" i="1"/>
  <c r="CS32" i="1"/>
  <c r="CB33" i="1"/>
  <c r="CC33" i="1"/>
  <c r="CD33" i="1"/>
  <c r="CJ33" i="1"/>
  <c r="CK33" i="1"/>
  <c r="CL33" i="1"/>
  <c r="CN33" i="1"/>
  <c r="CO33" i="1"/>
  <c r="CP33" i="1"/>
  <c r="CQ33" i="1"/>
  <c r="CR33" i="1"/>
  <c r="CS33" i="1"/>
  <c r="CB34" i="1"/>
  <c r="CC34" i="1"/>
  <c r="CD34" i="1"/>
  <c r="CJ34" i="1"/>
  <c r="CK34" i="1"/>
  <c r="CL34" i="1"/>
  <c r="CN34" i="1"/>
  <c r="CO34" i="1"/>
  <c r="CP34" i="1"/>
  <c r="CR34" i="1"/>
  <c r="CS34" i="1"/>
  <c r="CB35" i="1"/>
  <c r="CC35" i="1"/>
  <c r="CD35" i="1"/>
  <c r="CJ35" i="1"/>
  <c r="CK35" i="1"/>
  <c r="CL35" i="1"/>
  <c r="CN35" i="1"/>
  <c r="CO35" i="1"/>
  <c r="CP35" i="1"/>
  <c r="CQ35" i="1"/>
  <c r="CR35" i="1"/>
  <c r="CS35" i="1"/>
  <c r="CC36" i="1"/>
  <c r="CD36" i="1"/>
  <c r="CJ36" i="1"/>
  <c r="CK36" i="1"/>
  <c r="CL36" i="1"/>
  <c r="CN36" i="1"/>
  <c r="CO36" i="1"/>
  <c r="CP36" i="1"/>
  <c r="CR36" i="1"/>
  <c r="CS36" i="1"/>
  <c r="CB27" i="1"/>
  <c r="CC27" i="1"/>
  <c r="CD27" i="1"/>
  <c r="CJ27" i="1"/>
  <c r="CK27" i="1"/>
  <c r="CL27" i="1"/>
  <c r="CN27" i="1"/>
  <c r="CO27" i="1"/>
  <c r="CP27" i="1"/>
  <c r="CR27" i="1"/>
  <c r="CS27" i="1"/>
  <c r="CT27" i="1"/>
  <c r="CU27" i="1"/>
  <c r="CV27" i="1"/>
  <c r="CW27" i="1"/>
  <c r="CX27" i="1"/>
  <c r="CA28" i="1"/>
  <c r="CB28" i="1"/>
  <c r="CC28" i="1"/>
  <c r="CD28" i="1"/>
  <c r="CJ28" i="1"/>
  <c r="CK28" i="1"/>
  <c r="CL28" i="1"/>
  <c r="CN28" i="1"/>
  <c r="CO28" i="1"/>
  <c r="CP28" i="1"/>
  <c r="CQ28" i="1"/>
  <c r="CR28" i="1"/>
  <c r="CS28" i="1"/>
  <c r="CT28" i="1"/>
  <c r="CU28" i="1"/>
  <c r="CV28" i="1"/>
  <c r="CW28" i="1"/>
  <c r="CX28" i="1"/>
  <c r="CA25" i="1"/>
  <c r="CB25" i="1"/>
  <c r="CC25" i="1"/>
  <c r="CD25" i="1"/>
  <c r="CJ25" i="1"/>
  <c r="CK25" i="1"/>
  <c r="CL25" i="1"/>
  <c r="CN25" i="1"/>
  <c r="CO25" i="1"/>
  <c r="CP25" i="1"/>
  <c r="CR25" i="1"/>
  <c r="CS25" i="1"/>
  <c r="CT25" i="1"/>
  <c r="CU25" i="1"/>
  <c r="CV25" i="1"/>
  <c r="CW25" i="1"/>
  <c r="CX25" i="1"/>
  <c r="AF44" i="1"/>
  <c r="CA45" i="1"/>
  <c r="CA39" i="1"/>
  <c r="CA40" i="1"/>
  <c r="AF29" i="1"/>
  <c r="CA30" i="1"/>
  <c r="BC31" i="1"/>
  <c r="AF31" i="1"/>
  <c r="CA32" i="1"/>
  <c r="CR24" i="1"/>
  <c r="CS24" i="1"/>
  <c r="CT24" i="1"/>
  <c r="CV24" i="1"/>
  <c r="CW24" i="1"/>
  <c r="CX24" i="1"/>
  <c r="CR26" i="1"/>
  <c r="CS26" i="1"/>
  <c r="CT26" i="1"/>
  <c r="CV26" i="1"/>
  <c r="CW26" i="1"/>
  <c r="CX26" i="1"/>
  <c r="CV41" i="1"/>
  <c r="CW41" i="1"/>
  <c r="CX41" i="1"/>
  <c r="CR43" i="1"/>
  <c r="CS43" i="1"/>
  <c r="CT43" i="1"/>
  <c r="CU43" i="1"/>
  <c r="CV43" i="1"/>
  <c r="CW43" i="1"/>
  <c r="CX43" i="1"/>
  <c r="CQ46" i="1"/>
  <c r="CR46" i="1"/>
  <c r="CS46" i="1"/>
  <c r="CT46" i="1"/>
  <c r="CU46" i="1"/>
  <c r="CV46" i="1"/>
  <c r="CW46" i="1"/>
  <c r="CX46" i="1"/>
  <c r="CW53" i="1"/>
  <c r="CS55" i="1"/>
  <c r="CS53" i="1" s="1"/>
  <c r="CT55" i="1"/>
  <c r="CT53" i="1" s="1"/>
  <c r="CU55" i="1"/>
  <c r="CU53" i="1" s="1"/>
  <c r="CV55" i="1"/>
  <c r="CW55" i="1"/>
  <c r="CX55" i="1"/>
  <c r="CQ58" i="1"/>
  <c r="CQ56" i="1" s="1"/>
  <c r="CR58" i="1"/>
  <c r="CR56" i="1" s="1"/>
  <c r="CS58" i="1"/>
  <c r="CS56" i="1" s="1"/>
  <c r="CT58" i="1"/>
  <c r="CT56" i="1" s="1"/>
  <c r="CU58" i="1"/>
  <c r="CU56" i="1" s="1"/>
  <c r="CV58" i="1"/>
  <c r="CW58" i="1"/>
  <c r="CX58" i="1"/>
  <c r="CV56" i="1"/>
  <c r="CW56" i="1"/>
  <c r="CX56" i="1"/>
  <c r="CR61" i="1"/>
  <c r="CS61" i="1"/>
  <c r="CT61" i="1"/>
  <c r="CU61" i="1"/>
  <c r="CV61" i="1"/>
  <c r="CW61" i="1"/>
  <c r="CX61" i="1"/>
  <c r="CQ62" i="1"/>
  <c r="CR62" i="1"/>
  <c r="CS62" i="1"/>
  <c r="CT62" i="1"/>
  <c r="CU62" i="1"/>
  <c r="CV62" i="1"/>
  <c r="CW62" i="1"/>
  <c r="CX62" i="1"/>
  <c r="CQ63" i="1"/>
  <c r="CR63" i="1"/>
  <c r="CS63" i="1"/>
  <c r="CT63" i="1"/>
  <c r="CU63" i="1"/>
  <c r="CV63" i="1"/>
  <c r="CW63" i="1"/>
  <c r="CX63" i="1"/>
  <c r="CN24" i="1"/>
  <c r="CO24" i="1"/>
  <c r="CP24" i="1"/>
  <c r="CN26" i="1"/>
  <c r="CO26" i="1"/>
  <c r="CP26" i="1"/>
  <c r="CN43" i="1"/>
  <c r="CO43" i="1"/>
  <c r="CP43" i="1"/>
  <c r="CN46" i="1"/>
  <c r="CO46" i="1"/>
  <c r="CP46" i="1"/>
  <c r="CN55" i="1"/>
  <c r="CN53" i="1" s="1"/>
  <c r="CO55" i="1"/>
  <c r="CO53" i="1" s="1"/>
  <c r="CP55" i="1"/>
  <c r="CP53" i="1" s="1"/>
  <c r="CN58" i="1"/>
  <c r="CN56" i="1" s="1"/>
  <c r="CO58" i="1"/>
  <c r="CO56" i="1" s="1"/>
  <c r="CP58" i="1"/>
  <c r="CP56" i="1" s="1"/>
  <c r="CN61" i="1"/>
  <c r="CO61" i="1"/>
  <c r="CP61" i="1"/>
  <c r="CP60" i="1" s="1"/>
  <c r="CN62" i="1"/>
  <c r="CO62" i="1"/>
  <c r="CP62" i="1"/>
  <c r="CM63" i="1"/>
  <c r="CN63" i="1"/>
  <c r="CO63" i="1"/>
  <c r="CP63" i="1"/>
  <c r="CJ24" i="1"/>
  <c r="CK24" i="1"/>
  <c r="CL24" i="1"/>
  <c r="CJ26" i="1"/>
  <c r="CK26" i="1"/>
  <c r="CL26" i="1"/>
  <c r="CJ43" i="1"/>
  <c r="CK43" i="1"/>
  <c r="CL43" i="1"/>
  <c r="CI46" i="1"/>
  <c r="CJ46" i="1"/>
  <c r="CK46" i="1"/>
  <c r="CL46" i="1"/>
  <c r="CI55" i="1"/>
  <c r="CI53" i="1" s="1"/>
  <c r="CJ55" i="1"/>
  <c r="CJ53" i="1" s="1"/>
  <c r="CK55" i="1"/>
  <c r="CK53" i="1" s="1"/>
  <c r="CL55" i="1"/>
  <c r="CL53" i="1" s="1"/>
  <c r="CI58" i="1"/>
  <c r="CI56" i="1" s="1"/>
  <c r="CJ58" i="1"/>
  <c r="CJ56" i="1" s="1"/>
  <c r="CK58" i="1"/>
  <c r="CK56" i="1" s="1"/>
  <c r="CL58" i="1"/>
  <c r="CL56" i="1" s="1"/>
  <c r="CI61" i="1"/>
  <c r="CJ61" i="1"/>
  <c r="CK61" i="1"/>
  <c r="CL61" i="1"/>
  <c r="CI62" i="1"/>
  <c r="CJ62" i="1"/>
  <c r="CK62" i="1"/>
  <c r="CL62" i="1"/>
  <c r="CI63" i="1"/>
  <c r="CJ63" i="1"/>
  <c r="CK63" i="1"/>
  <c r="CL63" i="1"/>
  <c r="CE46" i="1"/>
  <c r="CE55" i="1"/>
  <c r="CE53" i="1" s="1"/>
  <c r="CE58" i="1"/>
  <c r="CE56" i="1" s="1"/>
  <c r="CE61" i="1"/>
  <c r="CE62" i="1"/>
  <c r="CE63" i="1"/>
  <c r="CH63" i="1"/>
  <c r="CG63" i="1"/>
  <c r="CF63" i="1"/>
  <c r="CH62" i="1"/>
  <c r="CG62" i="1"/>
  <c r="CF62" i="1"/>
  <c r="CH61" i="1"/>
  <c r="CG61" i="1"/>
  <c r="CF61" i="1"/>
  <c r="CH58" i="1"/>
  <c r="CH56" i="1" s="1"/>
  <c r="CG58" i="1"/>
  <c r="CG56" i="1" s="1"/>
  <c r="CF58" i="1"/>
  <c r="CF56" i="1" s="1"/>
  <c r="CH55" i="1"/>
  <c r="CH53" i="1" s="1"/>
  <c r="CG55" i="1"/>
  <c r="CG53" i="1" s="1"/>
  <c r="CH46" i="1"/>
  <c r="CG46" i="1"/>
  <c r="CF46" i="1"/>
  <c r="CH43" i="1"/>
  <c r="CG43" i="1"/>
  <c r="CF43" i="1"/>
  <c r="CH22" i="1"/>
  <c r="CH21" i="1" s="1"/>
  <c r="CD63" i="1"/>
  <c r="CC63" i="1"/>
  <c r="CB63" i="1"/>
  <c r="CD62" i="1"/>
  <c r="CC62" i="1"/>
  <c r="CB62" i="1"/>
  <c r="CD61" i="1"/>
  <c r="CC61" i="1"/>
  <c r="CB61" i="1"/>
  <c r="CD58" i="1"/>
  <c r="CD56" i="1" s="1"/>
  <c r="CC58" i="1"/>
  <c r="CC56" i="1" s="1"/>
  <c r="CB58" i="1"/>
  <c r="CB56" i="1" s="1"/>
  <c r="CD55" i="1"/>
  <c r="CD53" i="1" s="1"/>
  <c r="CC55" i="1"/>
  <c r="CC53" i="1" s="1"/>
  <c r="CB55" i="1"/>
  <c r="CB53" i="1" s="1"/>
  <c r="CD46" i="1"/>
  <c r="CC46" i="1"/>
  <c r="CB46" i="1"/>
  <c r="CD43" i="1"/>
  <c r="CC43" i="1"/>
  <c r="CB43" i="1"/>
  <c r="CD26" i="1"/>
  <c r="CC26" i="1"/>
  <c r="CB26" i="1"/>
  <c r="CD24" i="1"/>
  <c r="CC24" i="1"/>
  <c r="CB24" i="1"/>
  <c r="CA63" i="1"/>
  <c r="CA62" i="1"/>
  <c r="CA61" i="1"/>
  <c r="CA58" i="1"/>
  <c r="CA56" i="1" s="1"/>
  <c r="CA55" i="1"/>
  <c r="CA53" i="1" s="1"/>
  <c r="BV20" i="1" l="1"/>
  <c r="BV64" i="1" s="1"/>
  <c r="BH20" i="1"/>
  <c r="AX20" i="1"/>
  <c r="BZ20" i="1"/>
  <c r="BZ64" i="1" s="1"/>
  <c r="BF20" i="1"/>
  <c r="AW20" i="1"/>
  <c r="BY20" i="1"/>
  <c r="BI20" i="1"/>
  <c r="BE20" i="1"/>
  <c r="BE64" i="1" s="1"/>
  <c r="AV20" i="1"/>
  <c r="BX20" i="1"/>
  <c r="BX64" i="1" s="1"/>
  <c r="BA20" i="1"/>
  <c r="BJ20" i="1"/>
  <c r="AZ20" i="1"/>
  <c r="AZ64" i="1" s="1"/>
  <c r="CA60" i="1"/>
  <c r="BB20" i="1"/>
  <c r="BB64" i="1" s="1"/>
  <c r="AK64" i="1"/>
  <c r="CH60" i="1"/>
  <c r="CD60" i="1"/>
  <c r="CK60" i="1"/>
  <c r="CN60" i="1"/>
  <c r="CU60" i="1"/>
  <c r="CE60" i="1"/>
  <c r="CJ60" i="1"/>
  <c r="CX60" i="1"/>
  <c r="CT60" i="1"/>
  <c r="CF60" i="1"/>
  <c r="CI60" i="1"/>
  <c r="CW60" i="1"/>
  <c r="CS60" i="1"/>
  <c r="CB60" i="1"/>
  <c r="CC60" i="1"/>
  <c r="CG60" i="1"/>
  <c r="CL60" i="1"/>
  <c r="CO60" i="1"/>
  <c r="CV60" i="1"/>
  <c r="CR60" i="1"/>
  <c r="AW64" i="1"/>
  <c r="BG64" i="1"/>
  <c r="AX64" i="1"/>
  <c r="AI64" i="1"/>
  <c r="CP22" i="1"/>
  <c r="CP21" i="1" s="1"/>
  <c r="CX53" i="1"/>
  <c r="CE45" i="1"/>
  <c r="CE34" i="1"/>
  <c r="CQ34" i="1"/>
  <c r="CN22" i="1"/>
  <c r="CN21" i="1" s="1"/>
  <c r="CM24" i="1"/>
  <c r="BD36" i="1"/>
  <c r="CM36" i="1" s="1"/>
  <c r="CA36" i="1"/>
  <c r="CE25" i="1"/>
  <c r="BK25" i="1"/>
  <c r="CQ25" i="1" s="1"/>
  <c r="BW26" i="1"/>
  <c r="AY30" i="1"/>
  <c r="BW30" i="1" s="1"/>
  <c r="CA34" i="1"/>
  <c r="CM34" i="1"/>
  <c r="CI37" i="1"/>
  <c r="CU37" i="1"/>
  <c r="AN55" i="1"/>
  <c r="AN53" i="1" s="1"/>
  <c r="BK55" i="1"/>
  <c r="BK53" i="1" s="1"/>
  <c r="CE36" i="1"/>
  <c r="BK36" i="1"/>
  <c r="CQ36" i="1" s="1"/>
  <c r="CE27" i="1"/>
  <c r="BK27" i="1"/>
  <c r="CQ27" i="1" s="1"/>
  <c r="AY37" i="1"/>
  <c r="BW37" i="1" s="1"/>
  <c r="AQ41" i="1"/>
  <c r="AE59" i="1"/>
  <c r="BC61" i="1"/>
  <c r="BC60" i="1" s="1"/>
  <c r="CI24" i="1"/>
  <c r="AQ22" i="1"/>
  <c r="AQ21" i="1" s="1"/>
  <c r="CE26" i="1"/>
  <c r="CQ26" i="1"/>
  <c r="CE30" i="1"/>
  <c r="CQ30" i="1"/>
  <c r="CE32" i="1"/>
  <c r="BK32" i="1"/>
  <c r="CQ32" i="1" s="1"/>
  <c r="CI34" i="1"/>
  <c r="CU34" i="1"/>
  <c r="AU41" i="1"/>
  <c r="BS41" i="1"/>
  <c r="AF59" i="1"/>
  <c r="BD61" i="1"/>
  <c r="BD60" i="1" s="1"/>
  <c r="CB22" i="1"/>
  <c r="CB21" i="1" s="1"/>
  <c r="CC22" i="1"/>
  <c r="CC21" i="1" s="1"/>
  <c r="CL22" i="1"/>
  <c r="CL21" i="1" s="1"/>
  <c r="CI26" i="1"/>
  <c r="CU26" i="1"/>
  <c r="CI30" i="1"/>
  <c r="CU30" i="1"/>
  <c r="AY34" i="1"/>
  <c r="CE37" i="1"/>
  <c r="CQ37" i="1"/>
  <c r="BK43" i="1"/>
  <c r="BK61" i="1"/>
  <c r="BK60" i="1" s="1"/>
  <c r="CI52" i="1"/>
  <c r="CE52" i="1"/>
  <c r="CX22" i="1"/>
  <c r="CX21" i="1" s="1"/>
  <c r="CW22" i="1"/>
  <c r="CW21" i="1" s="1"/>
  <c r="CR22" i="1"/>
  <c r="CR21" i="1" s="1"/>
  <c r="CV22" i="1"/>
  <c r="CV21" i="1" s="1"/>
  <c r="CT22" i="1"/>
  <c r="CT21" i="1" s="1"/>
  <c r="CS22" i="1"/>
  <c r="CS21" i="1" s="1"/>
  <c r="BU64" i="1"/>
  <c r="BT64" i="1"/>
  <c r="BY64" i="1"/>
  <c r="AS59" i="1"/>
  <c r="CK59" i="1" s="1"/>
  <c r="CG52" i="1"/>
  <c r="BS33" i="1"/>
  <c r="CK22" i="1"/>
  <c r="CK21" i="1" s="1"/>
  <c r="CJ22" i="1"/>
  <c r="CJ21" i="1" s="1"/>
  <c r="CF22" i="1"/>
  <c r="CF21" i="1" s="1"/>
  <c r="CG22" i="1"/>
  <c r="CG21" i="1" s="1"/>
  <c r="CA48" i="1"/>
  <c r="BD48" i="1"/>
  <c r="CM48" i="1" s="1"/>
  <c r="BC46" i="1"/>
  <c r="CA43" i="1"/>
  <c r="BD46" i="1"/>
  <c r="CM46" i="1" s="1"/>
  <c r="CA44" i="1"/>
  <c r="BD44" i="1"/>
  <c r="CM44" i="1" s="1"/>
  <c r="CA29" i="1"/>
  <c r="BD29" i="1"/>
  <c r="CM29" i="1" s="1"/>
  <c r="CA31" i="1"/>
  <c r="BD31" i="1"/>
  <c r="CM31" i="1" s="1"/>
  <c r="CD22" i="1"/>
  <c r="CD21" i="1" s="1"/>
  <c r="CA27" i="1"/>
  <c r="BD27" i="1"/>
  <c r="BC27" i="1"/>
  <c r="BC22" i="1" s="1"/>
  <c r="BC21" i="1" s="1"/>
  <c r="AE21" i="1"/>
  <c r="CO22" i="1"/>
  <c r="CO21" i="1" s="1"/>
  <c r="CO52" i="1"/>
  <c r="CN52" i="1"/>
  <c r="CS52" i="1"/>
  <c r="CU52" i="1"/>
  <c r="CT52" i="1"/>
  <c r="CL52" i="1"/>
  <c r="CH52" i="1"/>
  <c r="CA46" i="1"/>
  <c r="AU59" i="1"/>
  <c r="AM59" i="1"/>
  <c r="BD37" i="1"/>
  <c r="AP59" i="1"/>
  <c r="AP20" i="1" s="1"/>
  <c r="BI64" i="1"/>
  <c r="BA64" i="1"/>
  <c r="CB52" i="1"/>
  <c r="AV64" i="1"/>
  <c r="BP52" i="1"/>
  <c r="BD52" i="1"/>
  <c r="AR52" i="1"/>
  <c r="CC52" i="1"/>
  <c r="BO59" i="1"/>
  <c r="BR59" i="1"/>
  <c r="BR20" i="1" s="1"/>
  <c r="BN59" i="1"/>
  <c r="BN20" i="1" s="1"/>
  <c r="BQ59" i="1"/>
  <c r="BQ20" i="1" s="1"/>
  <c r="BM59" i="1"/>
  <c r="BM20" i="1" s="1"/>
  <c r="BP59" i="1"/>
  <c r="BL59" i="1"/>
  <c r="AT59" i="1"/>
  <c r="AT20" i="1" s="1"/>
  <c r="AR59" i="1"/>
  <c r="AO59" i="1"/>
  <c r="AO20" i="1" s="1"/>
  <c r="AN59" i="1"/>
  <c r="CB59" i="1"/>
  <c r="CK20" i="1" l="1"/>
  <c r="AR20" i="1"/>
  <c r="AS20" i="1"/>
  <c r="CB20" i="1"/>
  <c r="BP20" i="1"/>
  <c r="AQ59" i="1"/>
  <c r="AQ20" i="1" s="1"/>
  <c r="BC59" i="1"/>
  <c r="CA24" i="1"/>
  <c r="CA22" i="1" s="1"/>
  <c r="CA21" i="1" s="1"/>
  <c r="CV52" i="1"/>
  <c r="CH59" i="1"/>
  <c r="CH20" i="1" s="1"/>
  <c r="CM37" i="1"/>
  <c r="CA37" i="1"/>
  <c r="CE24" i="1"/>
  <c r="CE22" i="1" s="1"/>
  <c r="CE21" i="1" s="1"/>
  <c r="BK22" i="1"/>
  <c r="BK21" i="1" s="1"/>
  <c r="CM61" i="1"/>
  <c r="CM60" i="1" s="1"/>
  <c r="BO22" i="1"/>
  <c r="BO21" i="1" s="1"/>
  <c r="CU24" i="1"/>
  <c r="CU22" i="1" s="1"/>
  <c r="CU21" i="1" s="1"/>
  <c r="CQ55" i="1"/>
  <c r="CQ53" i="1" s="1"/>
  <c r="CQ61" i="1"/>
  <c r="CQ60" i="1" s="1"/>
  <c r="BO41" i="1"/>
  <c r="CU41" i="1" s="1"/>
  <c r="BL55" i="1"/>
  <c r="BL53" i="1" s="1"/>
  <c r="CF55" i="1"/>
  <c r="CF53" i="1" s="1"/>
  <c r="BK41" i="1"/>
  <c r="CQ41" i="1" s="1"/>
  <c r="CQ43" i="1"/>
  <c r="CI22" i="1"/>
  <c r="CI21" i="1" s="1"/>
  <c r="AY22" i="1"/>
  <c r="AY21" i="1" s="1"/>
  <c r="BW24" i="1"/>
  <c r="BW22" i="1" s="1"/>
  <c r="BW21" i="1" s="1"/>
  <c r="AU22" i="1"/>
  <c r="AU21" i="1" s="1"/>
  <c r="AU20" i="1" s="1"/>
  <c r="BS22" i="1"/>
  <c r="BS21" i="1" s="1"/>
  <c r="BS20" i="1" s="1"/>
  <c r="AE41" i="1"/>
  <c r="AE20" i="1" s="1"/>
  <c r="BC41" i="1"/>
  <c r="BC20" i="1" s="1"/>
  <c r="AF22" i="1"/>
  <c r="AF21" i="1" s="1"/>
  <c r="AF41" i="1"/>
  <c r="CM27" i="1"/>
  <c r="CD59" i="1"/>
  <c r="CD20" i="1" s="1"/>
  <c r="CM52" i="1"/>
  <c r="CJ52" i="1"/>
  <c r="AP64" i="1"/>
  <c r="CH64" i="1" s="1"/>
  <c r="CI43" i="1"/>
  <c r="CE43" i="1"/>
  <c r="CE41" i="1" s="1"/>
  <c r="AY43" i="1"/>
  <c r="CA52" i="1"/>
  <c r="CV59" i="1"/>
  <c r="CW59" i="1"/>
  <c r="CW20" i="1" s="1"/>
  <c r="CS59" i="1"/>
  <c r="CS20" i="1" s="1"/>
  <c r="CT59" i="1"/>
  <c r="CT20" i="1" s="1"/>
  <c r="CX59" i="1"/>
  <c r="CX20" i="1" s="1"/>
  <c r="CU59" i="1"/>
  <c r="CR59" i="1"/>
  <c r="CP59" i="1"/>
  <c r="CP20" i="1" s="1"/>
  <c r="CO59" i="1"/>
  <c r="CO20" i="1" s="1"/>
  <c r="CN59" i="1"/>
  <c r="CN20" i="1" s="1"/>
  <c r="AS64" i="1"/>
  <c r="CK64" i="1" s="1"/>
  <c r="CL59" i="1"/>
  <c r="CL20" i="1" s="1"/>
  <c r="CJ59" i="1"/>
  <c r="CI59" i="1"/>
  <c r="CC59" i="1"/>
  <c r="CC20" i="1" s="1"/>
  <c r="CE59" i="1"/>
  <c r="CF59" i="1"/>
  <c r="CG59" i="1"/>
  <c r="CG20" i="1" s="1"/>
  <c r="AF20" i="1" l="1"/>
  <c r="AF64" i="1" s="1"/>
  <c r="CV20" i="1"/>
  <c r="CJ20" i="1"/>
  <c r="CU20" i="1"/>
  <c r="BO20" i="1"/>
  <c r="BO64" i="1" s="1"/>
  <c r="CU64" i="1" s="1"/>
  <c r="AE64" i="1"/>
  <c r="AU64" i="1"/>
  <c r="BS64" i="1"/>
  <c r="BC64" i="1"/>
  <c r="CM22" i="1"/>
  <c r="CM21" i="1" s="1"/>
  <c r="CQ24" i="1"/>
  <c r="CQ22" i="1" s="1"/>
  <c r="CQ21" i="1" s="1"/>
  <c r="BD22" i="1"/>
  <c r="BD21" i="1" s="1"/>
  <c r="CR55" i="1"/>
  <c r="CR53" i="1" s="1"/>
  <c r="BK59" i="1"/>
  <c r="CQ59" i="1" s="1"/>
  <c r="BK52" i="1"/>
  <c r="BK20" i="1" s="1"/>
  <c r="BD59" i="1"/>
  <c r="CM59" i="1" s="1"/>
  <c r="AN52" i="1"/>
  <c r="AN20" i="1" s="1"/>
  <c r="AY41" i="1"/>
  <c r="AY20" i="1" s="1"/>
  <c r="BW43" i="1"/>
  <c r="BW41" i="1" s="1"/>
  <c r="BW20" i="1" s="1"/>
  <c r="BD41" i="1"/>
  <c r="CM43" i="1"/>
  <c r="CA59" i="1"/>
  <c r="CA20" i="1" s="1"/>
  <c r="CE20" i="1"/>
  <c r="CI20" i="1"/>
  <c r="BN64" i="1"/>
  <c r="CT64" i="1" s="1"/>
  <c r="BM64" i="1"/>
  <c r="CS64" i="1" s="1"/>
  <c r="BQ64" i="1"/>
  <c r="BP64" i="1"/>
  <c r="BR64" i="1"/>
  <c r="BJ64" i="1"/>
  <c r="CP64" i="1" s="1"/>
  <c r="BH64" i="1"/>
  <c r="CO64" i="1" s="1"/>
  <c r="BF64" i="1"/>
  <c r="CN64" i="1" s="1"/>
  <c r="AT64" i="1"/>
  <c r="CL64" i="1" s="1"/>
  <c r="AR64" i="1"/>
  <c r="CJ64" i="1" s="1"/>
  <c r="AJ64" i="1"/>
  <c r="CC64" i="1" s="1"/>
  <c r="AO64" i="1"/>
  <c r="CG64" i="1" s="1"/>
  <c r="BD20" i="1" l="1"/>
  <c r="AY64" i="1"/>
  <c r="BW64" i="1"/>
  <c r="CQ52" i="1"/>
  <c r="CQ20" i="1" s="1"/>
  <c r="BL52" i="1"/>
  <c r="BL20" i="1" s="1"/>
  <c r="AN64" i="1"/>
  <c r="CF64" i="1" s="1"/>
  <c r="CF52" i="1"/>
  <c r="CF20" i="1" s="1"/>
  <c r="CM20" i="1"/>
  <c r="CV64" i="1"/>
  <c r="CW64" i="1"/>
  <c r="CX64" i="1"/>
  <c r="AL64" i="1"/>
  <c r="CD64" i="1" s="1"/>
  <c r="AH64" i="1"/>
  <c r="CB64" i="1" s="1"/>
  <c r="CR52" i="1" l="1"/>
  <c r="CR20" i="1" s="1"/>
  <c r="BL64" i="1"/>
  <c r="CR64" i="1" s="1"/>
  <c r="BK64" i="1"/>
  <c r="CQ64" i="1" s="1"/>
  <c r="BD64" i="1"/>
  <c r="CM64" i="1" s="1"/>
  <c r="CA64" i="1"/>
  <c r="AQ64" i="1" l="1"/>
  <c r="CI64" i="1" s="1"/>
  <c r="AM64" i="1"/>
  <c r="CE64" i="1" s="1"/>
</calcChain>
</file>

<file path=xl/sharedStrings.xml><?xml version="1.0" encoding="utf-8"?>
<sst xmlns="http://schemas.openxmlformats.org/spreadsheetml/2006/main" count="775" uniqueCount="208">
  <si>
    <t>Финансовый орган субъекта Российской Федерации</t>
  </si>
  <si>
    <t>Единица измерения: тыс. руб. (с точностью до первого десятичного знака)</t>
  </si>
  <si>
    <t>в том числе:</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</si>
  <si>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</si>
  <si>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Итого расходных обязательств муниципальных образований</t>
  </si>
  <si>
    <t>1001</t>
  </si>
  <si>
    <t>1003</t>
  </si>
  <si>
    <t xml:space="preserve">Код расхода по БК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</si>
  <si>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</si>
  <si>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</si>
  <si>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</si>
  <si>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Акты федеральных органов исполнительной власти</t>
  </si>
  <si>
    <t>Методика расчета оценки</t>
  </si>
  <si>
    <t>Наименование полномочия, 
расходного обязательства</t>
  </si>
  <si>
    <t>Код строки</t>
  </si>
  <si>
    <t>2</t>
  </si>
  <si>
    <t>Руководитель</t>
  </si>
  <si>
    <t>(должность руководителя</t>
  </si>
  <si>
    <t>финансового органа</t>
  </si>
  <si>
    <t>субъекта Российской Федерации)</t>
  </si>
  <si>
    <t>(подпись)</t>
  </si>
  <si>
    <t>(расшифровка подписи)</t>
  </si>
  <si>
    <t>Исполнитель</t>
  </si>
  <si>
    <t>(должность)</t>
  </si>
  <si>
    <t>х</t>
  </si>
  <si>
    <t>Российской Федерации</t>
  </si>
  <si>
    <t xml:space="preserve">субъекта Российской Федерации </t>
  </si>
  <si>
    <t xml:space="preserve">в том числе государственные программы Российской Федерации </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</si>
  <si>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</si>
  <si>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</si>
  <si>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</si>
  <si>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код НПА</t>
  </si>
  <si>
    <t>номер пункта, подпункта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</si>
  <si>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</si>
  <si>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</si>
  <si>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</si>
  <si>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</si>
  <si>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 xml:space="preserve">  Правовое основание финансового обеспечения полномочия, расходного обязательства муниципального образования</t>
  </si>
  <si>
    <t xml:space="preserve">Объем средств на исполнение расходного обязательства муниципального образования </t>
  </si>
  <si>
    <t>утверж-денные бюджет-ные назначе-ния</t>
  </si>
  <si>
    <t>исполне-но</t>
  </si>
  <si>
    <t>раздел/
подраз-дел</t>
  </si>
  <si>
    <t>Группа полно-мочий</t>
  </si>
  <si>
    <t>дата вступле-ния в силу, срок действия</t>
  </si>
  <si>
    <t>номер пункта, подпун-кта</t>
  </si>
  <si>
    <t>наимено-вание, номер и дата</t>
  </si>
  <si>
    <t>номер статьи (подста-тьи), пункта (подпун-кта)</t>
  </si>
  <si>
    <t>(Рекомендуемый образец)</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</si>
  <si>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31 мая 2017 г. № 82н</t>
  </si>
  <si>
    <t>Всего</t>
  </si>
  <si>
    <t xml:space="preserve">в т.ч. за счет средств федерального бюджета </t>
  </si>
  <si>
    <t>в т.ч за счет средств федерального бюджета</t>
  </si>
  <si>
    <t>в т.ч. за счет средств федерального бюджета</t>
  </si>
  <si>
    <t>4.4.1. за счет субвенций, предоставленных из федерального бюджета, всего</t>
  </si>
  <si>
    <t>4.4.2. за счет субвенций, предоставленных из бюджета субъекта Российской Федерации, всего</t>
  </si>
  <si>
    <t xml:space="preserve">в т.ч. за счет средств регионального бюджета </t>
  </si>
  <si>
    <t>в т.ч. за счет межбюджетных трансфертов, предоставленных из местных бюджетов</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</si>
  <si>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</si>
  <si>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2021г.</t>
  </si>
  <si>
    <t>4.3.3.1. Предоставление доплаты за выслугу лет к трудовой пенсии муниципальным служащим за счет средств местного бюджета</t>
  </si>
  <si>
    <t>4.4.1.3. на осуществление воинского учета на территориях, на которых отсутствуют структурные подразделения военных комиссариатов</t>
  </si>
  <si>
    <t>0502</t>
  </si>
  <si>
    <t>0409</t>
  </si>
  <si>
    <t>0501</t>
  </si>
  <si>
    <t>0314</t>
  </si>
  <si>
    <t>0309</t>
  </si>
  <si>
    <t>0310</t>
  </si>
  <si>
    <t>0801</t>
  </si>
  <si>
    <t>1105</t>
  </si>
  <si>
    <t>0503</t>
  </si>
  <si>
    <t>0412</t>
  </si>
  <si>
    <t>0707</t>
  </si>
  <si>
    <t>0104</t>
  </si>
  <si>
    <t>0111</t>
  </si>
  <si>
    <t>0113</t>
  </si>
  <si>
    <t>0203</t>
  </si>
  <si>
    <t>0106</t>
  </si>
  <si>
    <t>2019,2020 годы</t>
  </si>
  <si>
    <t>на 01.04</t>
  </si>
  <si>
    <t>Жилье д-м</t>
  </si>
  <si>
    <t>добавлено</t>
  </si>
  <si>
    <t>после СД 03.04</t>
  </si>
  <si>
    <t xml:space="preserve">Иванова Н.Г. </t>
  </si>
  <si>
    <t>обработка стен ДК</t>
  </si>
  <si>
    <t>штраф ГИБДД</t>
  </si>
  <si>
    <t>Водоканал</t>
  </si>
  <si>
    <t>МП Иные</t>
  </si>
  <si>
    <t>МП Комф.среда</t>
  </si>
  <si>
    <t>пенсия</t>
  </si>
  <si>
    <t>штраф ДК</t>
  </si>
  <si>
    <t>метод индексации</t>
  </si>
  <si>
    <t>плановый метод</t>
  </si>
  <si>
    <t xml:space="preserve">"Об общих принципах организации местного самоуправления в РФ" №131-ФЗ от 06.10.2003 </t>
  </si>
  <si>
    <t>ст.14
п.4</t>
  </si>
  <si>
    <t>06.10.2003
бессрочно</t>
  </si>
  <si>
    <t>ст.14
п.5</t>
  </si>
  <si>
    <t>ст.14
п.6</t>
  </si>
  <si>
    <t>"Жилищный кодекс РФ"№188-ФЗ от 29.12.2004</t>
  </si>
  <si>
    <t>ст.20</t>
  </si>
  <si>
    <t>01.03.2005
бессрочно</t>
  </si>
  <si>
    <t>ст.14
п.7.1</t>
  </si>
  <si>
    <t>ст.14
п.8</t>
  </si>
  <si>
    <t>ст.14
п.9</t>
  </si>
  <si>
    <t>ст.14
п.10</t>
  </si>
  <si>
    <t>ст.14
п.12</t>
  </si>
  <si>
    <t>ст.14
п.14</t>
  </si>
  <si>
    <t>ст.14
п.18</t>
  </si>
  <si>
    <t>ст.14
п.19</t>
  </si>
  <si>
    <t>ст.14
п.20</t>
  </si>
  <si>
    <t>ст.14
п.22</t>
  </si>
  <si>
    <t>ст.14
п.30</t>
  </si>
  <si>
    <t xml:space="preserve">"О муниципальной службе в Российской Федерации" №25-ФЗ от 02.03.2007 </t>
  </si>
  <si>
    <t>ст. 34</t>
  </si>
  <si>
    <t>"О государственном пенсионном обеспечении в РФ" №166-ФЗ от 15.12.2001</t>
  </si>
  <si>
    <t>15.12.2001
бессрочно</t>
  </si>
  <si>
    <t>ст 34, ст.15 п.1 п.п.1, п.4</t>
  </si>
  <si>
    <t>ст.17
п. 8.2</t>
  </si>
  <si>
    <t>ст. 19</t>
  </si>
  <si>
    <t>ст. 20</t>
  </si>
  <si>
    <t>ст.53, 55
ст.65 п.4</t>
  </si>
  <si>
    <t>ст.38
ст.65 п.4</t>
  </si>
  <si>
    <t>п.4</t>
  </si>
  <si>
    <t>08.05.2006
бессрочно</t>
  </si>
  <si>
    <t>"О субвенциях на осуществление полномочий по первичному воинскому учету на территориях, где отсутствуют военные комиссариаты" №258 от 29.04.2006</t>
  </si>
  <si>
    <t xml:space="preserve">"О дорожном фонде Ленинградской области" №111-оз от 16.12.2011 </t>
  </si>
  <si>
    <t>ст.5</t>
  </si>
  <si>
    <t>01.01.2012
 бессрочно</t>
  </si>
  <si>
    <t>ст.16 п.1</t>
  </si>
  <si>
    <t>25.12.2006
бессрочно</t>
  </si>
  <si>
    <t>"О пожарной безопасности Ленинградской области" №169-оз от 25.12.2006</t>
  </si>
  <si>
    <t>"О правовом регулировании муниципальной службы в Ленинградской области" №14-оз от 11.03.2008</t>
  </si>
  <si>
    <t>ст.11</t>
  </si>
  <si>
    <t>19.04.2008 
бессрочно</t>
  </si>
  <si>
    <t xml:space="preserve">"О пенсии за выслугу лет, назначаемой лицам, замещавшим государственные должности государственной службы ЛО и должности гражданской службы ЛО" №34-оз от 05.07.2010 </t>
  </si>
  <si>
    <t xml:space="preserve">"О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№116-оз от 13.10.2006 </t>
  </si>
  <si>
    <t>ст.6</t>
  </si>
  <si>
    <t>13.10.2006
бессрочно</t>
  </si>
  <si>
    <t>Чирков В.В.</t>
  </si>
  <si>
    <t>Сачкова А.Д.</t>
  </si>
  <si>
    <t>Тел.: 8(81361)79220</t>
  </si>
  <si>
    <t>E-mail.: ryabovo@mail.ru</t>
  </si>
  <si>
    <t>после СД 22.05</t>
  </si>
  <si>
    <t>добавлено на софинанасирование</t>
  </si>
  <si>
    <t>снято по необходимости</t>
  </si>
  <si>
    <t>договор с ТС</t>
  </si>
  <si>
    <t>МП Комф.среда с др. КБК</t>
  </si>
  <si>
    <t>депутатские по ув.</t>
  </si>
  <si>
    <t>Жилье д-м по ув.</t>
  </si>
  <si>
    <t>ВУР по ув.</t>
  </si>
  <si>
    <t>после СД 16.08</t>
  </si>
  <si>
    <t>МП Иные ОБ по ув.</t>
  </si>
  <si>
    <t>МП Дороги ОБ</t>
  </si>
  <si>
    <t>на зем.</t>
  </si>
  <si>
    <t>экономия</t>
  </si>
  <si>
    <t>штраф</t>
  </si>
  <si>
    <t>добавить ОЗ</t>
  </si>
  <si>
    <t>"О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 №3-оз от 15.01.2018</t>
  </si>
  <si>
    <t>август суды</t>
  </si>
  <si>
    <t>автом.</t>
  </si>
  <si>
    <t>экономия ПОДД</t>
  </si>
  <si>
    <t>решение суда</t>
  </si>
  <si>
    <t>газ</t>
  </si>
  <si>
    <t>обесп.жильем (ж-м)</t>
  </si>
  <si>
    <t>обесп.жильем (ипот.)</t>
  </si>
  <si>
    <t>после СД 04.10</t>
  </si>
  <si>
    <t>отчетный
2018г.</t>
  </si>
  <si>
    <t>текущий
2019г.</t>
  </si>
  <si>
    <t>очередной
2020г.</t>
  </si>
  <si>
    <t>2022г.</t>
  </si>
  <si>
    <t>отчетный   2018г.</t>
  </si>
  <si>
    <t>текущий     2019г.</t>
  </si>
  <si>
    <t>очередной 2020г.</t>
  </si>
  <si>
    <t>наименование, номер и дата</t>
  </si>
  <si>
    <t>3.7. Условно утвержденные расходы на первый и второй годы планового периода в соответствии с Решением о местном бюджете</t>
  </si>
  <si>
    <t>3.1.1.4.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</si>
  <si>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</si>
  <si>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</si>
  <si>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</si>
  <si>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3.1.1.15.участие в предупреждении и ликвидации последствий чрезвычайных ситуаций в границах городского поселения</t>
  </si>
  <si>
    <t>3.1.1.16. обеспечение первичных мер пожарной безопасности в границах населенных пунктов городского поселения</t>
  </si>
  <si>
    <t>3.1.1.19. создание условий для организации досуга и обеспечения жителей городского поселения услугами организаций культуры</t>
  </si>
  <si>
    <t>3.1.1.22. обеспечение условий для развития на территории городского поселения физической культуры, школьного спорта и массового спорта</t>
  </si>
  <si>
    <t>3.1.1.26.участие в организации деятельности по сбору (в том числе раздельному сбору) и транспортированию твердых коммунальных отходов</t>
  </si>
  <si>
    <t>3.1.1.28.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</si>
  <si>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3.1.1.31.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</si>
  <si>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3.1.1.33. организация ритуальных услуг и содержание мест захоронения</t>
  </si>
  <si>
    <t>4.4.2.39.на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</si>
  <si>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</si>
  <si>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</si>
  <si>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</si>
  <si>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3.2.20.утверждение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</si>
  <si>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3.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</si>
  <si>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3.1.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</si>
  <si>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3.1.1.по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</si>
  <si>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3.1.1.17. создание условий для обеспечения жителей городского поселения услугами связи, общественного питания, торговли и бытового обслуживания</t>
  </si>
  <si>
    <t>3.1.1.42. организация и осуществление мероприятий по работе с детьми и молодежью в городском поселении</t>
  </si>
  <si>
    <t>3.2.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</si>
  <si>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3.2.1.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</si>
  <si>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</si>
  <si>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0107</t>
  </si>
  <si>
    <t xml:space="preserve">РЕЕСТР  РАСХОДНЫХ  ОБЯЗАТЕЛЬСТВ РЯБОВСКОГО ГОРОДСКОГО ПОСЕЛЕНИЯ,
ТОСНЕНСКОГО РАЙОНА ЛЕНИНГРАДСКОЙ ОБЛАСТИ </t>
  </si>
  <si>
    <r>
      <t>на 01.04.2019г</t>
    </r>
    <r>
      <rPr>
        <b/>
        <sz val="9"/>
        <rFont val="Times New Roman Cyr"/>
        <family val="1"/>
        <charset val="204"/>
      </rPr>
      <t>.</t>
    </r>
  </si>
  <si>
    <r>
      <t>3.2.</t>
    </r>
    <r>
      <rPr>
        <sz val="11"/>
        <rFont val="Times New Roman Cyr"/>
        <charset val="204"/>
      </rPr>
      <t>13</t>
    </r>
    <r>
      <rPr>
        <sz val="11"/>
        <rFont val="Times New Roman Cyr"/>
        <family val="1"/>
        <charset val="204"/>
      </rPr>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r>
  </si>
  <si>
    <r>
      <rPr>
        <vertAlign val="superscript"/>
        <sz val="11"/>
        <rFont val="Times New Roman Cyr"/>
        <family val="1"/>
        <charset val="204"/>
      </rPr>
      <t>1</t>
    </r>
    <r>
      <rPr>
        <sz val="11"/>
        <rFont val="Times New Roman Cyr"/>
        <family val="1"/>
        <charset val="204"/>
      </rPr>
      <t xml:space="preserve"> Собрание законодательства Российской Федерации, 2003, № 40, ст. 3822; 2005, № 1, ст. 17, ст. 25; 2006, № 1, ст. 10; № 23, ст. 2380; № 30, ст. 3296; № 31, ст. 3452; № 43, ст. 4412; № 50, ст. 5279; 2007, № 1, ст. 21; № 21, ст. 2455; № 25, ст. 2977; № 43, ст. 5084; № 46, ст. 5553; 2008, № 48, ст. 5517; № 52, ст. 6236; 2009, № 48, ст. 5733; № 52, ст. 6441; 2010, № 15, ст. 1736; № 49, ст. 6409; 2011, № 17, ст. 2310; № 29, ст. 4283; № 30, ст. 4572, 4590, 4591, 4594,  4595; № 48, ст. 6730; № 49, ст. 7015, 7039; 2012, № 26, ст. 3444, 3446; № 50, ст. 6967; 2013, № 14, ст. 1663; № 19, ст. 2325; № 27, ст. 3477; № 43, ст. 5454, № 48, ст. 6165; № 52, ст. 6981, 7008; 2014, № 22, ст. 2770; № 26, ст. 3371; № 30, ст. 4235; № 42, ст. 5615; № 43, ст. 5799; № 52, ст. 7558; 2015, № 1, ст. 11, ст. 52; № 27, ст. 3978, 3995; № 48, ст. 6723; 2017, № 1, ст. 6</t>
    </r>
  </si>
  <si>
    <r>
      <rPr>
        <vertAlign val="superscript"/>
        <sz val="11"/>
        <rFont val="Times New Roman Cyr"/>
        <family val="1"/>
        <charset val="204"/>
      </rPr>
      <t>2</t>
    </r>
    <r>
      <rPr>
        <sz val="11"/>
        <rFont val="Times New Roman Cyr"/>
        <family val="1"/>
        <charset val="204"/>
      </rPr>
      <t xml:space="preserve"> Собрание законодательства Российской Федерации, 2003, № 40, ст. 3822; 2005, № 1, ст. 37;  2006, № 31, ст. 3452; 2007, № 43, ст. 5084; 2009, № 48, ст. 5711; 2010, № 19, ст. 2291; № 31, ст. 4206; 4160; 2011, № 49, ст. 7039; № 50, ст. 7359; 2012, № 53, ст. 7614; 2013, № 52, ст. 6961; 2014, № 22, ст. 2770; 2015, № 1, ст. 7, 9; № 13, ст. 1807; 2017, № 1, ст. 35</t>
    </r>
  </si>
  <si>
    <r>
      <rPr>
        <vertAlign val="superscript"/>
        <sz val="11"/>
        <rFont val="Times New Roman Cyr"/>
        <family val="1"/>
        <charset val="204"/>
      </rPr>
      <t>3</t>
    </r>
    <r>
      <rPr>
        <sz val="11"/>
        <rFont val="Times New Roman Cyr"/>
        <family val="1"/>
        <charset val="204"/>
      </rPr>
      <t xml:space="preserve"> Собрание законодательства Российской Федерации, 2003, № 40, ст. 3822; 2007, № 43, ст. 5084; 2014, № 22, ст. 2770; 2015, № 27, ст. 3978</t>
    </r>
  </si>
  <si>
    <r>
      <t xml:space="preserve">4 </t>
    </r>
    <r>
      <rPr>
        <sz val="11"/>
        <rFont val="Times New Roman Cyr"/>
        <family val="1"/>
        <charset val="204"/>
      </rPr>
      <t>Собрание законодательства Российской Федерации, 2014, № 22, ст. 2770; 2015, № 27, ст. 3995; № 48, ст. 6723</t>
    </r>
  </si>
  <si>
    <r>
      <rPr>
        <vertAlign val="superscript"/>
        <sz val="11"/>
        <rFont val="Times New Roman Cyr"/>
        <family val="1"/>
        <charset val="204"/>
      </rPr>
      <t>5</t>
    </r>
    <r>
      <rPr>
        <sz val="11"/>
        <rFont val="Times New Roman Cyr"/>
        <family val="1"/>
        <charset val="204"/>
      </rPr>
      <t xml:space="preserve"> Собрание законодательства Российской Федерации,  2003, № 40, ст. 3822; 2005, № 1, ст. 17, ст. 25; 2006, № 1, ст. 10, № 23, ст. 2380, № 31, ст. 3452, № 43, ст. 4412;. 2007, № 1, ст. 21, № 21, ст. 2455, № 25, ст. 2977, № 31, ст. 4017, № 43, ст. 5084, № 46, ст. 5553; 2008, № 52, ст. 6236; 2010, № 15, ст. 1736, № 49, ст. 6409; 2011, № 17, ст. 2310, № 29, ст. 4283, № 30, ст. 4572, ст. 4590, ст. 4591, ст. 4594, ст. 4595, № 48, ст. 6730, № 49, ст. 7015, ст. 7039; 2012, № 26, ст. 3444, ст. 3446;  2013, № 14, ст. 1663, № 19, ст. 2325, № 27, ст. 3477, № 43, ст. 5454, № 48, ст. 6165, № 52, ст. 6981, ст. 7008;  2014, №14, ст. 1562, № 22, ст. 2770, № 26, ст. 3371, № 30, ст. 4235, № 42, ст. 5615; 2015, № 1, ст. 11, ст. 52, № 27, ст. 3995; 2017, № 1, ст. 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</si>
</sst>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charset val="204"/>
      <scheme val="minor"/>
    </font>
    <font>
      <sz val="8"/>
      <name val="Times New Roman"/>
      <family val="1"/>
      <charset val="204"/>
    </font>
    <font>
      <sz val="11"/>
      <color theme="1"/>
      <name val="Times New Roman Cyr"/>
      <family val="1"/>
      <charset val="204"/>
    </font>
    <font>
      <b/>
      <sz val="11"/>
      <color theme="1"/>
      <name val="Times New Roman Cyr"/>
      <family val="1"/>
      <charset val="204"/>
    </font>
    <font>
      <sz val="10"/>
      <name val="Times New Roman"/>
      <family val="1"/>
      <charset val="204"/>
    </font>
    <font>
      <sz val="10"/>
      <name val="Times New Roman Cyr"/>
      <family val="1"/>
      <charset val="204"/>
    </font>
    <font>
      <sz val="9"/>
      <name val="Times New Roman"/>
      <family val="1"/>
      <charset val="204"/>
    </font>
    <font>
      <sz val="11"/>
      <color theme="0" tint="-0.499984740745262"/>
      <name val="Times New Roman Cyr"/>
      <family val="1"/>
      <charset val="204"/>
    </font>
    <font>
      <sz val="11"/>
      <name val="Times New Roman Cyr"/>
      <family val="1"/>
      <charset val="204"/>
    </font>
    <font>
      <b/>
      <sz val="8"/>
      <name val="Times New Roman"/>
      <family val="1"/>
      <charset val="204"/>
    </font>
    <font>
      <b/>
      <sz val="11"/>
      <color theme="0" tint="-0.499984740745262"/>
      <name val="Times New Roman Cyr"/>
      <family val="1"/>
      <charset val="204"/>
    </font>
    <font>
      <sz val="11"/>
      <color rgb="FF7030A0"/>
      <name val="Times New Roman Cyr"/>
      <family val="1"/>
      <charset val="204"/>
    </font>
    <font>
      <b/>
      <sz val="10"/>
      <name val="Times New Roman Cyr"/>
      <family val="1"/>
      <charset val="204"/>
    </font>
    <font>
      <b/>
      <sz val="10"/>
      <name val="Times New Roman Cyr"/>
      <charset val="204"/>
    </font>
    <font>
      <sz val="10"/>
      <name val="Calibri"/>
      <family val="2"/>
      <charset val="204"/>
      <scheme val="minor"/>
    </font>
    <font>
      <sz val="10"/>
      <color rgb="FFFF0000"/>
      <name val="Calibri"/>
      <family val="2"/>
      <charset val="204"/>
      <scheme val="minor"/>
    </font>
    <font>
      <sz val="8"/>
      <name val="Calibri"/>
      <family val="2"/>
      <charset val="204"/>
      <scheme val="minor"/>
    </font>
    <font>
      <sz val="8"/>
      <color theme="0" tint="-0.499984740745262"/>
      <name val="Calibri"/>
      <family val="2"/>
      <charset val="204"/>
      <scheme val="minor"/>
    </font>
    <font>
      <sz val="10"/>
      <color theme="0" tint="-0.499984740745262"/>
      <name val="Calibri"/>
      <family val="2"/>
      <charset val="204"/>
      <scheme val="minor"/>
    </font>
    <font>
      <sz val="10"/>
      <color theme="0" tint="-0.499984740745262"/>
      <name val="Arial Cyr"/>
      <charset val="204"/>
    </font>
    <font>
      <b/>
      <sz val="11"/>
      <name val="Times New Roman Cyr"/>
      <family val="1"/>
      <charset val="204"/>
    </font>
    <font>
      <sz val="8"/>
      <name val="Times New Roman Cyr"/>
      <family val="1"/>
      <charset val="204"/>
    </font>
    <font>
      <sz val="9"/>
      <name val="Times New Roman Cyr"/>
      <family val="1"/>
      <charset val="204"/>
    </font>
    <font>
      <sz val="11"/>
      <color rgb="FFFF0000"/>
      <name val="Calibri"/>
      <family val="2"/>
      <charset val="204"/>
      <scheme val="minor"/>
    </font>
    <font>
      <sz val="11"/>
      <name val="Calibri"/>
      <family val="2"/>
      <charset val="204"/>
      <scheme val="minor"/>
    </font>
    <font>
      <b/>
      <sz val="8"/>
      <name val="Arial Cyr"/>
    </font>
    <font>
      <b/>
      <sz val="9"/>
      <name val="Times New Roman Cyr"/>
      <charset val="204"/>
    </font>
    <font>
      <b/>
      <sz val="9"/>
      <name val="Times New Roman Cyr"/>
      <family val="1"/>
      <charset val="204"/>
    </font>
    <font>
      <b/>
      <sz val="11"/>
      <name val="Times New Roman Cyr"/>
      <charset val="204"/>
    </font>
    <font>
      <sz val="11"/>
      <name val="Times New Roman Cyr"/>
      <charset val="204"/>
    </font>
    <font>
      <vertAlign val="superscript"/>
      <sz val="11"/>
      <name val="Times New Roman Cyr"/>
      <family val="1"/>
      <charset val="204"/>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83">
    <xf numFmtId="0" fontId="0" fillId="0" borderId="0" xfId="0"/>
    <xf numFmtId="0" fontId="2" fillId="0" borderId="0" xfId="0" applyFont="1"/>
    <xf numFmtId="0" fontId="6" fillId="0" borderId="0" xfId="0" applyFont="1" applyFill="1" applyBorder="1" applyAlignment="1">
      <alignment horizontal="left"/>
    </xf>
    <xf numFmtId="0" fontId="1" fillId="0" borderId="12" xfId="0" applyFont="1" applyFill="1" applyBorder="1" applyAlignment="1">
      <alignment horizontal="center" vertical="center"/>
    </xf>
    <xf numFmtId="0" fontId="2" fillId="0" borderId="0" xfId="0" applyFont="1" applyAlignment="1">
      <alignment vertical="center"/>
    </xf>
    <xf numFmtId="0" fontId="10" fillId="0" borderId="0" xfId="0" applyFont="1" applyAlignment="1">
      <alignment vertical="center"/>
    </xf>
    <xf numFmtId="0" fontId="8" fillId="0" borderId="0" xfId="0" applyFont="1" applyAlignment="1">
      <alignment vertical="center"/>
    </xf>
    <xf numFmtId="0" fontId="2" fillId="0" borderId="0" xfId="0" applyFont="1" applyFill="1" applyAlignment="1">
      <alignment vertical="center"/>
    </xf>
    <xf numFmtId="0" fontId="9" fillId="0" borderId="12"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xf numFmtId="49" fontId="1" fillId="0" borderId="12" xfId="0" applyNumberFormat="1" applyFont="1" applyFill="1" applyBorder="1" applyAlignment="1">
      <alignment horizontal="center" vertical="center"/>
    </xf>
    <xf numFmtId="164" fontId="5" fillId="0" borderId="12" xfId="0" applyNumberFormat="1" applyFont="1" applyFill="1" applyBorder="1" applyAlignment="1">
      <alignment horizontal="right" vertical="center"/>
    </xf>
    <xf numFmtId="164" fontId="12" fillId="0" borderId="12" xfId="0" applyNumberFormat="1" applyFont="1" applyFill="1" applyBorder="1" applyAlignment="1">
      <alignment horizontal="right" vertical="center"/>
    </xf>
    <xf numFmtId="164" fontId="13" fillId="0" borderId="12" xfId="0" applyNumberFormat="1" applyFont="1" applyFill="1" applyBorder="1" applyAlignment="1">
      <alignment horizontal="right" vertical="center"/>
    </xf>
    <xf numFmtId="0" fontId="14" fillId="0" borderId="0" xfId="0" applyFont="1"/>
    <xf numFmtId="0" fontId="14" fillId="0" borderId="0" xfId="0" applyFont="1" applyFill="1"/>
    <xf numFmtId="4" fontId="15" fillId="0" borderId="0" xfId="0" applyNumberFormat="1" applyFont="1" applyFill="1"/>
    <xf numFmtId="0" fontId="0" fillId="3" borderId="0" xfId="0" applyFill="1"/>
    <xf numFmtId="0" fontId="14" fillId="0" borderId="2" xfId="0" applyFont="1" applyFill="1" applyBorder="1"/>
    <xf numFmtId="0" fontId="15" fillId="2" borderId="2" xfId="0" applyFont="1" applyFill="1" applyBorder="1"/>
    <xf numFmtId="0" fontId="14" fillId="0" borderId="0" xfId="0" applyFont="1" applyFill="1" applyBorder="1"/>
    <xf numFmtId="49" fontId="16" fillId="0" borderId="0" xfId="0" applyNumberFormat="1" applyFont="1" applyBorder="1" applyAlignment="1">
      <alignment horizontal="center" vertical="center" wrapText="1"/>
    </xf>
    <xf numFmtId="4" fontId="15" fillId="0" borderId="0" xfId="0" applyNumberFormat="1" applyFont="1" applyBorder="1" applyAlignment="1">
      <alignment horizontal="right" vertical="center" wrapText="1"/>
    </xf>
    <xf numFmtId="49" fontId="17" fillId="0" borderId="0" xfId="0" applyNumberFormat="1" applyFont="1" applyBorder="1" applyAlignment="1">
      <alignment horizontal="center" vertical="center" wrapText="1"/>
    </xf>
    <xf numFmtId="4" fontId="18" fillId="0" borderId="0" xfId="0" applyNumberFormat="1" applyFont="1" applyBorder="1" applyAlignment="1">
      <alignment horizontal="right" vertical="center" wrapText="1"/>
    </xf>
    <xf numFmtId="0" fontId="18" fillId="0" borderId="0" xfId="0" applyFont="1"/>
    <xf numFmtId="0" fontId="19" fillId="0" borderId="0" xfId="0" applyFont="1"/>
    <xf numFmtId="0" fontId="14" fillId="3" borderId="0" xfId="0" applyFont="1" applyFill="1"/>
    <xf numFmtId="164" fontId="4" fillId="0" borderId="16" xfId="0" applyNumberFormat="1" applyFont="1" applyFill="1" applyBorder="1" applyAlignment="1">
      <alignment horizontal="center" vertical="center" wrapText="1"/>
    </xf>
    <xf numFmtId="164" fontId="4" fillId="0" borderId="12" xfId="0" applyNumberFormat="1" applyFont="1" applyFill="1" applyBorder="1" applyAlignment="1">
      <alignment horizontal="center" vertical="center" wrapText="1"/>
    </xf>
    <xf numFmtId="0" fontId="12" fillId="0" borderId="12" xfId="0" applyFont="1" applyFill="1" applyBorder="1" applyAlignment="1">
      <alignment vertical="center"/>
    </xf>
    <xf numFmtId="0" fontId="20" fillId="0" borderId="0" xfId="0" applyFont="1" applyFill="1" applyAlignment="1">
      <alignment vertical="center"/>
    </xf>
    <xf numFmtId="0" fontId="2" fillId="0" borderId="0" xfId="0" applyFont="1" applyFill="1"/>
    <xf numFmtId="0" fontId="1" fillId="0" borderId="6" xfId="0" applyFont="1" applyFill="1" applyBorder="1" applyAlignment="1">
      <alignment vertical="center" wrapText="1"/>
    </xf>
    <xf numFmtId="49" fontId="1" fillId="0" borderId="11" xfId="0" applyNumberFormat="1" applyFont="1" applyFill="1" applyBorder="1" applyAlignment="1">
      <alignment horizontal="center" vertical="center" wrapText="1"/>
    </xf>
    <xf numFmtId="0" fontId="8" fillId="0" borderId="12" xfId="0" applyFont="1" applyFill="1" applyBorder="1" applyAlignment="1">
      <alignment vertical="center"/>
    </xf>
    <xf numFmtId="0" fontId="7" fillId="0" borderId="0" xfId="0" applyFont="1"/>
    <xf numFmtId="0" fontId="8" fillId="0" borderId="0" xfId="0" applyFont="1" applyFill="1"/>
    <xf numFmtId="0" fontId="8" fillId="0" borderId="6" xfId="0" applyFont="1" applyFill="1" applyBorder="1"/>
    <xf numFmtId="0" fontId="8" fillId="0" borderId="0" xfId="0" applyFont="1" applyFill="1" applyBorder="1"/>
    <xf numFmtId="0" fontId="22" fillId="0" borderId="6" xfId="0" applyFont="1" applyFill="1" applyBorder="1"/>
    <xf numFmtId="0" fontId="22" fillId="0" borderId="0" xfId="0" applyFont="1" applyFill="1" applyBorder="1"/>
    <xf numFmtId="0" fontId="22" fillId="0" borderId="0" xfId="0" applyFont="1" applyFill="1"/>
    <xf numFmtId="4" fontId="14" fillId="0" borderId="0" xfId="0" applyNumberFormat="1" applyFont="1"/>
    <xf numFmtId="0" fontId="23" fillId="0" borderId="0" xfId="0" applyFont="1"/>
    <xf numFmtId="4" fontId="0" fillId="0" borderId="0" xfId="0" applyNumberFormat="1"/>
    <xf numFmtId="0" fontId="24" fillId="0" borderId="0" xfId="0" applyFont="1"/>
    <xf numFmtId="4" fontId="23" fillId="0" borderId="0" xfId="0" applyNumberFormat="1" applyFont="1"/>
    <xf numFmtId="4" fontId="15" fillId="0" borderId="0" xfId="0" applyNumberFormat="1" applyFont="1" applyFill="1" applyBorder="1" applyAlignment="1">
      <alignment horizontal="right" vertical="center" wrapText="1"/>
    </xf>
    <xf numFmtId="0" fontId="0" fillId="0" borderId="0" xfId="0" applyFill="1"/>
    <xf numFmtId="49" fontId="16" fillId="0" borderId="0" xfId="0" applyNumberFormat="1" applyFont="1" applyFill="1" applyBorder="1" applyAlignment="1">
      <alignment horizontal="left" vertical="center" wrapText="1"/>
    </xf>
    <xf numFmtId="4" fontId="15" fillId="0" borderId="0" xfId="0" applyNumberFormat="1" applyFont="1"/>
    <xf numFmtId="4" fontId="25" fillId="0" borderId="0" xfId="0" applyNumberFormat="1" applyFont="1" applyFill="1" applyBorder="1" applyAlignment="1" applyProtection="1">
      <alignment horizontal="right"/>
    </xf>
    <xf numFmtId="0" fontId="11" fillId="0" borderId="0" xfId="0" applyFont="1" applyFill="1" applyAlignment="1">
      <alignment vertical="center"/>
    </xf>
    <xf numFmtId="0" fontId="11" fillId="0" borderId="0" xfId="0" applyFont="1" applyAlignment="1">
      <alignment vertical="center"/>
    </xf>
    <xf numFmtId="49" fontId="5" fillId="0" borderId="1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0" fillId="0" borderId="0" xfId="0" applyFont="1" applyFill="1" applyAlignment="1">
      <alignment horizontal="center" vertical="center" wrapText="1"/>
    </xf>
    <xf numFmtId="0" fontId="26" fillId="0" borderId="0" xfId="0" applyFont="1" applyFill="1" applyAlignment="1">
      <alignment horizontal="center"/>
    </xf>
    <xf numFmtId="0" fontId="27" fillId="0" borderId="0" xfId="0" applyFont="1" applyFill="1" applyAlignment="1">
      <alignment horizontal="center"/>
    </xf>
    <xf numFmtId="0" fontId="27" fillId="0" borderId="0" xfId="0" applyFont="1" applyFill="1" applyAlignment="1"/>
    <xf numFmtId="0" fontId="21" fillId="0" borderId="0" xfId="0" applyFont="1" applyFill="1"/>
    <xf numFmtId="0" fontId="8" fillId="0" borderId="6" xfId="0" applyFont="1" applyFill="1" applyBorder="1" applyAlignment="1">
      <alignment horizontal="center" vertical="center"/>
    </xf>
    <xf numFmtId="4" fontId="8" fillId="0" borderId="0" xfId="0" applyNumberFormat="1" applyFont="1" applyFill="1"/>
    <xf numFmtId="0" fontId="28" fillId="0" borderId="12" xfId="0" applyFont="1" applyFill="1" applyBorder="1" applyAlignment="1">
      <alignment horizontal="left" vertical="center" wrapText="1"/>
    </xf>
    <xf numFmtId="0" fontId="20" fillId="0" borderId="12" xfId="0" applyFont="1" applyFill="1" applyBorder="1" applyAlignment="1">
      <alignment horizontal="center" vertical="center"/>
    </xf>
    <xf numFmtId="164" fontId="12" fillId="0" borderId="12" xfId="0" applyNumberFormat="1" applyFont="1" applyFill="1" applyBorder="1" applyAlignment="1">
      <alignment vertical="center"/>
    </xf>
    <xf numFmtId="0" fontId="8" fillId="0" borderId="4" xfId="0" applyFont="1" applyFill="1" applyBorder="1" applyAlignment="1">
      <alignment horizontal="left" vertical="center" wrapText="1"/>
    </xf>
    <xf numFmtId="0" fontId="5" fillId="0" borderId="12" xfId="0" applyFont="1" applyFill="1" applyBorder="1" applyAlignment="1">
      <alignment vertical="center"/>
    </xf>
    <xf numFmtId="164" fontId="4" fillId="0" borderId="17" xfId="0" applyNumberFormat="1" applyFont="1" applyFill="1" applyBorder="1" applyAlignment="1">
      <alignment horizontal="center" vertical="center" wrapText="1"/>
    </xf>
    <xf numFmtId="0" fontId="21" fillId="0" borderId="12" xfId="0" applyFont="1" applyFill="1" applyBorder="1" applyAlignment="1">
      <alignment vertical="center" wrapText="1"/>
    </xf>
    <xf numFmtId="0" fontId="8" fillId="0" borderId="12" xfId="0" applyFont="1" applyFill="1" applyBorder="1" applyAlignment="1">
      <alignment horizontal="left" vertical="center" wrapText="1"/>
    </xf>
    <xf numFmtId="0" fontId="8" fillId="0" borderId="4" xfId="0" applyFont="1" applyFill="1" applyBorder="1" applyAlignment="1">
      <alignment vertical="center"/>
    </xf>
    <xf numFmtId="164" fontId="5" fillId="0" borderId="14" xfId="0" applyNumberFormat="1" applyFont="1" applyFill="1" applyBorder="1" applyAlignment="1">
      <alignment horizontal="right" vertical="center"/>
    </xf>
    <xf numFmtId="164" fontId="4" fillId="0" borderId="18" xfId="0" applyNumberFormat="1" applyFont="1" applyFill="1" applyBorder="1" applyAlignment="1">
      <alignment horizontal="center" vertical="center" wrapText="1"/>
    </xf>
    <xf numFmtId="164" fontId="4" fillId="0" borderId="16" xfId="0" applyNumberFormat="1" applyFont="1" applyFill="1" applyBorder="1" applyAlignment="1">
      <alignment horizontal="center" vertical="center" wrapText="1"/>
    </xf>
    <xf numFmtId="0" fontId="8" fillId="0" borderId="12" xfId="0" applyFont="1" applyFill="1" applyBorder="1" applyAlignment="1">
      <alignment vertical="center" wrapText="1"/>
    </xf>
    <xf numFmtId="0" fontId="20" fillId="0" borderId="12" xfId="0" applyFont="1" applyFill="1" applyBorder="1" applyAlignment="1">
      <alignment horizontal="left" vertical="center" wrapText="1"/>
    </xf>
    <xf numFmtId="0" fontId="8" fillId="0" borderId="12" xfId="0" applyFont="1" applyFill="1" applyBorder="1" applyAlignment="1">
      <alignment horizontal="center" vertical="center"/>
    </xf>
    <xf numFmtId="164" fontId="12" fillId="0" borderId="14" xfId="0" applyNumberFormat="1" applyFont="1" applyFill="1" applyBorder="1" applyAlignment="1">
      <alignment horizontal="right" vertical="center"/>
    </xf>
    <xf numFmtId="0" fontId="8" fillId="0" borderId="7" xfId="0" applyFont="1" applyFill="1" applyBorder="1" applyAlignment="1">
      <alignment horizontal="left" vertical="center" wrapText="1"/>
    </xf>
    <xf numFmtId="0" fontId="12" fillId="0" borderId="12" xfId="0" applyFont="1" applyFill="1" applyBorder="1"/>
    <xf numFmtId="164" fontId="8" fillId="0" borderId="0" xfId="0" applyNumberFormat="1" applyFont="1" applyFill="1" applyBorder="1"/>
    <xf numFmtId="0" fontId="8" fillId="0" borderId="0" xfId="0" applyFont="1" applyFill="1" applyAlignment="1">
      <alignment horizontal="right" vertical="top" wrapText="1"/>
    </xf>
    <xf numFmtId="0" fontId="20" fillId="0" borderId="0" xfId="0" applyFont="1" applyFill="1" applyAlignment="1">
      <alignment horizontal="center" wrapText="1"/>
    </xf>
    <xf numFmtId="0" fontId="8" fillId="0" borderId="0" xfId="0" applyFont="1" applyFill="1" applyAlignment="1">
      <alignment horizontal="right" vertical="top" wrapText="1"/>
    </xf>
    <xf numFmtId="164" fontId="8" fillId="0" borderId="0" xfId="0" applyNumberFormat="1" applyFont="1" applyFill="1"/>
    <xf numFmtId="0" fontId="1" fillId="0" borderId="0" xfId="0" applyFont="1" applyFill="1"/>
    <xf numFmtId="0" fontId="8"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1" fillId="0" borderId="4" xfId="0" applyFont="1" applyFill="1" applyBorder="1" applyAlignment="1">
      <alignment vertical="center" wrapText="1"/>
    </xf>
    <xf numFmtId="49" fontId="1" fillId="0" borderId="4"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xf>
    <xf numFmtId="164" fontId="4" fillId="0" borderId="14" xfId="0" applyNumberFormat="1" applyFont="1" applyFill="1" applyBorder="1" applyAlignment="1">
      <alignment horizontal="right" vertical="center"/>
    </xf>
    <xf numFmtId="164" fontId="4" fillId="0" borderId="12" xfId="0" applyNumberFormat="1" applyFont="1" applyFill="1" applyBorder="1" applyAlignment="1">
      <alignment horizontal="right" vertical="center"/>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164" fontId="4" fillId="0" borderId="5" xfId="0" applyNumberFormat="1" applyFont="1" applyFill="1" applyBorder="1" applyAlignment="1">
      <alignment horizontal="right" vertical="center"/>
    </xf>
    <xf numFmtId="0" fontId="1" fillId="0" borderId="8" xfId="0" applyFont="1" applyFill="1" applyBorder="1" applyAlignment="1">
      <alignment horizontal="center" vertical="center" wrapText="1"/>
    </xf>
    <xf numFmtId="0" fontId="21" fillId="0" borderId="4"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1" fillId="0" borderId="4" xfId="0" applyFont="1" applyFill="1" applyBorder="1" applyAlignment="1">
      <alignment horizontal="left" vertical="center" wrapText="1"/>
    </xf>
    <xf numFmtId="49" fontId="1" fillId="0" borderId="4" xfId="0" applyNumberFormat="1"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8" xfId="0" applyFont="1" applyFill="1" applyBorder="1" applyAlignment="1">
      <alignment horizontal="center" vertical="center"/>
    </xf>
    <xf numFmtId="0" fontId="21" fillId="0" borderId="8" xfId="0" applyFont="1" applyFill="1" applyBorder="1" applyAlignment="1">
      <alignment horizontal="left" vertical="center" wrapText="1"/>
    </xf>
    <xf numFmtId="49" fontId="1" fillId="0" borderId="8" xfId="0" applyNumberFormat="1" applyFont="1" applyFill="1" applyBorder="1" applyAlignment="1">
      <alignment horizontal="center" vertical="center" wrapText="1"/>
    </xf>
    <xf numFmtId="0" fontId="21" fillId="0" borderId="8" xfId="0"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8" xfId="0" applyNumberFormat="1" applyFont="1" applyFill="1" applyBorder="1" applyAlignment="1">
      <alignment horizontal="center" vertical="center"/>
    </xf>
    <xf numFmtId="0" fontId="21"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xf>
    <xf numFmtId="164" fontId="4" fillId="0" borderId="6" xfId="0" applyNumberFormat="1" applyFont="1" applyFill="1" applyBorder="1" applyAlignment="1">
      <alignment horizontal="right" vertical="center"/>
    </xf>
    <xf numFmtId="49" fontId="1" fillId="0" borderId="5" xfId="0" applyNumberFormat="1" applyFont="1" applyFill="1" applyBorder="1" applyAlignment="1">
      <alignment horizontal="center" vertical="center" wrapText="1"/>
    </xf>
    <xf numFmtId="164" fontId="4" fillId="0" borderId="13" xfId="0" applyNumberFormat="1" applyFont="1" applyFill="1" applyBorder="1" applyAlignment="1">
      <alignment horizontal="right" vertical="center"/>
    </xf>
    <xf numFmtId="164" fontId="4" fillId="0" borderId="10" xfId="0" applyNumberFormat="1" applyFont="1" applyFill="1" applyBorder="1" applyAlignment="1">
      <alignment horizontal="right" vertical="center"/>
    </xf>
    <xf numFmtId="164" fontId="4" fillId="0" borderId="8" xfId="0" applyNumberFormat="1" applyFont="1" applyFill="1" applyBorder="1" applyAlignment="1">
      <alignment horizontal="right" vertical="center"/>
    </xf>
    <xf numFmtId="164" fontId="4" fillId="0" borderId="1" xfId="0" applyNumberFormat="1" applyFont="1" applyFill="1" applyBorder="1" applyAlignment="1">
      <alignment horizontal="right" vertical="center"/>
    </xf>
    <xf numFmtId="164" fontId="4" fillId="0" borderId="4" xfId="0" applyNumberFormat="1" applyFont="1" applyFill="1" applyBorder="1" applyAlignment="1">
      <alignment horizontal="right" vertical="center"/>
    </xf>
    <xf numFmtId="0" fontId="8" fillId="0" borderId="3" xfId="0" applyFont="1" applyFill="1" applyBorder="1" applyAlignment="1">
      <alignment horizontal="left"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4" xfId="0" applyFont="1" applyFill="1" applyBorder="1" applyAlignment="1">
      <alignment horizontal="center" vertical="center"/>
    </xf>
    <xf numFmtId="0" fontId="8" fillId="0" borderId="10" xfId="0"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0" fontId="21" fillId="0" borderId="8" xfId="0" applyFont="1" applyFill="1" applyBorder="1" applyAlignment="1">
      <alignment horizontal="center" vertical="center"/>
    </xf>
    <xf numFmtId="0" fontId="8" fillId="0" borderId="7" xfId="0" applyFont="1" applyFill="1" applyBorder="1" applyAlignment="1">
      <alignment horizontal="left" vertical="center" wrapText="1"/>
    </xf>
    <xf numFmtId="0" fontId="21" fillId="0" borderId="11" xfId="0" applyFont="1" applyFill="1" applyBorder="1" applyAlignment="1">
      <alignment horizontal="center" vertical="center"/>
    </xf>
    <xf numFmtId="164" fontId="8" fillId="0" borderId="12" xfId="0" applyNumberFormat="1" applyFont="1" applyFill="1" applyBorder="1" applyAlignment="1">
      <alignment vertical="center"/>
    </xf>
    <xf numFmtId="4" fontId="4" fillId="0" borderId="19" xfId="0" applyNumberFormat="1" applyFont="1" applyFill="1" applyBorder="1" applyAlignment="1" applyProtection="1">
      <alignment horizontal="right" vertical="center" wrapText="1"/>
    </xf>
    <xf numFmtId="0" fontId="1" fillId="0" borderId="12" xfId="0" applyFont="1" applyFill="1" applyBorder="1" applyAlignment="1">
      <alignment vertical="center" wrapText="1"/>
    </xf>
    <xf numFmtId="0" fontId="21" fillId="0" borderId="12" xfId="0" applyFont="1" applyFill="1" applyBorder="1" applyAlignment="1">
      <alignment vertical="center"/>
    </xf>
    <xf numFmtId="0" fontId="21" fillId="0" borderId="11" xfId="0" applyFont="1" applyFill="1" applyBorder="1" applyAlignment="1">
      <alignment vertical="center" wrapText="1"/>
    </xf>
    <xf numFmtId="0" fontId="21" fillId="0" borderId="11" xfId="0" applyFont="1" applyFill="1" applyBorder="1" applyAlignment="1">
      <alignment vertical="center"/>
    </xf>
    <xf numFmtId="164" fontId="4" fillId="0" borderId="15" xfId="0" applyNumberFormat="1" applyFont="1" applyFill="1" applyBorder="1" applyAlignment="1">
      <alignment horizontal="right" vertical="center"/>
    </xf>
    <xf numFmtId="0" fontId="8" fillId="0" borderId="4" xfId="0" applyFont="1" applyFill="1" applyBorder="1" applyAlignment="1">
      <alignment horizontal="center" vertical="center"/>
    </xf>
    <xf numFmtId="49" fontId="1" fillId="0" borderId="8"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xf>
    <xf numFmtId="164" fontId="4" fillId="0" borderId="7" xfId="0" applyNumberFormat="1" applyFont="1" applyFill="1" applyBorder="1" applyAlignment="1">
      <alignment horizontal="right" vertical="center"/>
    </xf>
    <xf numFmtId="164" fontId="4" fillId="0" borderId="11" xfId="0" applyNumberFormat="1" applyFont="1" applyFill="1" applyBorder="1" applyAlignment="1">
      <alignment horizontal="right" vertical="center"/>
    </xf>
    <xf numFmtId="0" fontId="8" fillId="0" borderId="9" xfId="0" applyFont="1" applyFill="1" applyBorder="1"/>
    <xf numFmtId="0" fontId="8" fillId="0" borderId="0" xfId="0" applyFont="1" applyFill="1" applyBorder="1" applyAlignment="1">
      <alignment horizontal="center" vertical="center"/>
    </xf>
    <xf numFmtId="0" fontId="8" fillId="0" borderId="10" xfId="0" applyFont="1" applyFill="1" applyBorder="1"/>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horizontal="center"/>
    </xf>
    <xf numFmtId="0" fontId="22" fillId="0" borderId="0" xfId="0" applyFont="1" applyFill="1" applyAlignment="1">
      <alignment horizontal="center" vertical="center"/>
    </xf>
    <xf numFmtId="0" fontId="22" fillId="0" borderId="2" xfId="0" applyFont="1" applyFill="1" applyBorder="1" applyAlignment="1">
      <alignment horizontal="center"/>
    </xf>
    <xf numFmtId="0" fontId="22" fillId="0" borderId="0" xfId="0" applyFont="1" applyFill="1" applyBorder="1" applyAlignment="1"/>
    <xf numFmtId="0" fontId="8" fillId="0" borderId="0" xfId="0" applyFont="1" applyFill="1" applyAlignment="1">
      <alignment horizontal="left" wrapText="1"/>
    </xf>
    <xf numFmtId="0" fontId="30" fillId="0" borderId="0" xfId="0" applyFont="1" applyFill="1"/>
  </cellXfs>
  <cellStyles count="1">
    <cellStyle name="Обычный"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8"/>
  <sheetViews>
    <sheetView tabSelected="1" view="pageBreakPreview" topLeftCell="A6" zoomScale="57" zoomScaleNormal="100" zoomScaleSheetLayoutView="57" workbookViewId="0">
      <selection activeCell="CX20" sqref="AE20:CX63"/>
    </sheetView>
  </sheetViews>
  <sheetFormatPr defaultRowHeight="15" x14ac:dyDescent="0.25"/>
  <cols>
    <col min="1" max="1" width="57.140625" style="38" customWidth="1"/>
    <col min="2" max="2" width="8.140625" style="80" customWidth="1"/>
    <col min="3" max="3" width="16.7109375" style="38" customWidth="1"/>
    <col min="4" max="4" width="8.140625" style="38" customWidth="1"/>
    <col min="5" max="5" width="8.42578125" style="38" hidden="1" customWidth="1"/>
    <col min="6" max="6" width="8.85546875" style="38" hidden="1" customWidth="1"/>
    <col min="7" max="7" width="8.140625" style="38" hidden="1" customWidth="1"/>
    <col min="8" max="8" width="8.28515625" style="38" hidden="1" customWidth="1"/>
    <col min="9" max="9" width="7" style="38" hidden="1" customWidth="1"/>
    <col min="10" max="10" width="17.7109375" style="38" customWidth="1"/>
    <col min="11" max="11" width="7.7109375" style="38" customWidth="1"/>
    <col min="12" max="12" width="8.7109375" style="38" customWidth="1"/>
    <col min="13" max="13" width="8.28515625" style="38" hidden="1" customWidth="1"/>
    <col min="14" max="14" width="6.42578125" style="38" hidden="1" customWidth="1"/>
    <col min="15" max="15" width="8.42578125" style="38" hidden="1" customWidth="1"/>
    <col min="16" max="16" width="5.85546875" style="38" hidden="1" customWidth="1"/>
    <col min="17" max="17" width="8.140625" style="38" hidden="1" customWidth="1"/>
    <col min="18" max="18" width="7.28515625" style="38" hidden="1" customWidth="1"/>
    <col min="19" max="19" width="9" style="38" hidden="1" customWidth="1"/>
    <col min="20" max="20" width="8.140625" style="38" hidden="1" customWidth="1"/>
    <col min="21" max="21" width="7.28515625" style="38" hidden="1" customWidth="1"/>
    <col min="22" max="22" width="8.42578125" style="38" hidden="1" customWidth="1"/>
    <col min="23" max="23" width="18.42578125" style="38" customWidth="1"/>
    <col min="24" max="24" width="8.140625" style="38" customWidth="1"/>
    <col min="25" max="25" width="8.7109375" style="38" customWidth="1"/>
    <col min="26" max="27" width="8.140625" style="38" hidden="1" customWidth="1"/>
    <col min="28" max="28" width="8.5703125" style="38" hidden="1" customWidth="1"/>
    <col min="29" max="30" width="8.140625" style="38" customWidth="1"/>
    <col min="31" max="31" width="8.85546875" style="38" customWidth="1"/>
    <col min="32" max="32" width="9.28515625" style="38" customWidth="1"/>
    <col min="33" max="33" width="8.42578125" style="38" customWidth="1"/>
    <col min="34" max="38" width="8.140625" style="38" customWidth="1"/>
    <col min="39" max="39" width="11.7109375" style="38" customWidth="1"/>
    <col min="40" max="42" width="9.5703125" style="38" customWidth="1"/>
    <col min="43" max="46" width="10.42578125" style="38" customWidth="1"/>
    <col min="47" max="62" width="8.140625" style="38" customWidth="1"/>
    <col min="63" max="66" width="9.42578125" style="38" customWidth="1"/>
    <col min="67" max="70" width="10.140625" style="38" customWidth="1"/>
    <col min="71" max="78" width="8.140625" style="38" customWidth="1"/>
    <col min="79" max="79" width="13.140625" style="38" customWidth="1"/>
    <col min="80" max="86" width="9.5703125" style="38" customWidth="1"/>
    <col min="87" max="90" width="10.140625" style="38" customWidth="1"/>
    <col min="91" max="99" width="9.140625" style="38" customWidth="1"/>
    <col min="100" max="102" width="10.5703125" style="38" customWidth="1"/>
    <col min="103" max="103" width="12" style="38" customWidth="1"/>
    <col min="104" max="16384" width="9.140625" style="1"/>
  </cols>
  <sheetData>
    <row r="1" spans="1:103" ht="15" customHeight="1" x14ac:dyDescent="0.25">
      <c r="BS1" s="107" t="s">
        <v>48</v>
      </c>
      <c r="BT1" s="107"/>
      <c r="BU1" s="107"/>
      <c r="BV1" s="107"/>
      <c r="BW1" s="107"/>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107"/>
      <c r="CV1" s="107"/>
      <c r="CW1" s="107"/>
      <c r="CX1" s="107"/>
      <c r="CY1" s="107"/>
    </row>
    <row r="2" spans="1:103" ht="27" customHeight="1" x14ac:dyDescent="0.25">
      <c r="A2" s="81" t="s">
        <v>200</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108"/>
      <c r="BQ2" s="108"/>
      <c r="BR2" s="108"/>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row>
    <row r="3" spans="1:103" x14ac:dyDescent="0.2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108"/>
      <c r="BQ3" s="108"/>
      <c r="BR3" s="108"/>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row>
    <row r="4" spans="1:103" s="33" customFormat="1" x14ac:dyDescent="0.25">
      <c r="A4" s="82" t="s">
        <v>201</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4"/>
      <c r="BQ4" s="84"/>
      <c r="BR4" s="84"/>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row>
    <row r="5" spans="1:103" x14ac:dyDescent="0.25">
      <c r="A5" s="85"/>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row>
    <row r="6" spans="1:103" ht="45" customHeight="1" x14ac:dyDescent="0.25">
      <c r="A6" s="43" t="s">
        <v>0</v>
      </c>
      <c r="B6" s="86"/>
      <c r="C6" s="39"/>
      <c r="D6" s="39"/>
      <c r="E6" s="39"/>
      <c r="F6" s="39"/>
      <c r="G6" s="39"/>
      <c r="H6" s="39"/>
      <c r="I6" s="39"/>
      <c r="J6" s="39"/>
      <c r="K6" s="39"/>
      <c r="L6" s="39"/>
      <c r="M6" s="39"/>
      <c r="N6" s="39"/>
      <c r="O6" s="39"/>
      <c r="P6" s="39"/>
      <c r="Q6" s="40"/>
      <c r="R6" s="40"/>
      <c r="S6" s="40"/>
      <c r="T6" s="40"/>
      <c r="U6" s="40"/>
      <c r="V6" s="40"/>
      <c r="AM6" s="53"/>
      <c r="AN6" s="87"/>
      <c r="BS6" s="109"/>
      <c r="BT6" s="109"/>
      <c r="BU6" s="109"/>
      <c r="BV6" s="109"/>
      <c r="BW6" s="109"/>
      <c r="BX6" s="109"/>
      <c r="BY6" s="109"/>
      <c r="BZ6" s="109"/>
      <c r="CA6" s="107" t="s">
        <v>47</v>
      </c>
      <c r="CB6" s="107"/>
      <c r="CC6" s="107"/>
      <c r="CD6" s="107"/>
      <c r="CE6" s="107"/>
      <c r="CF6" s="107"/>
      <c r="CG6" s="107"/>
      <c r="CH6" s="107"/>
      <c r="CI6" s="107"/>
      <c r="CJ6" s="107"/>
      <c r="CK6" s="107"/>
      <c r="CL6" s="107"/>
      <c r="CM6" s="107"/>
      <c r="CN6" s="107"/>
      <c r="CO6" s="107"/>
      <c r="CP6" s="107"/>
      <c r="CQ6" s="107"/>
      <c r="CR6" s="107"/>
      <c r="CS6" s="107"/>
      <c r="CT6" s="107"/>
      <c r="CU6" s="107"/>
      <c r="CV6" s="107"/>
      <c r="CW6" s="109"/>
      <c r="CX6" s="109"/>
      <c r="CY6" s="109"/>
    </row>
    <row r="7" spans="1:103" x14ac:dyDescent="0.25">
      <c r="A7" s="43" t="s">
        <v>1</v>
      </c>
      <c r="AM7" s="110"/>
      <c r="AQ7" s="110"/>
      <c r="AU7" s="110"/>
    </row>
    <row r="8" spans="1:103" ht="18" customHeight="1" x14ac:dyDescent="0.25">
      <c r="AM8" s="87"/>
      <c r="BC8" s="111"/>
      <c r="CM8" s="111"/>
    </row>
    <row r="9" spans="1:103" ht="18" customHeight="1" x14ac:dyDescent="0.25">
      <c r="A9" s="69" t="s">
        <v>13</v>
      </c>
      <c r="B9" s="67" t="s">
        <v>14</v>
      </c>
      <c r="C9" s="67" t="s">
        <v>37</v>
      </c>
      <c r="D9" s="67"/>
      <c r="E9" s="67"/>
      <c r="F9" s="67"/>
      <c r="G9" s="67"/>
      <c r="H9" s="67"/>
      <c r="I9" s="67"/>
      <c r="J9" s="67"/>
      <c r="K9" s="67"/>
      <c r="L9" s="67"/>
      <c r="M9" s="67"/>
      <c r="N9" s="67"/>
      <c r="O9" s="67"/>
      <c r="P9" s="67"/>
      <c r="Q9" s="67"/>
      <c r="R9" s="67"/>
      <c r="S9" s="67"/>
      <c r="T9" s="67"/>
      <c r="U9" s="67"/>
      <c r="V9" s="67"/>
      <c r="W9" s="67"/>
      <c r="X9" s="67"/>
      <c r="Y9" s="67"/>
      <c r="Z9" s="67"/>
      <c r="AA9" s="67"/>
      <c r="AB9" s="67"/>
      <c r="AC9" s="67" t="s">
        <v>42</v>
      </c>
      <c r="AD9" s="67" t="s">
        <v>7</v>
      </c>
      <c r="AE9" s="56" t="s">
        <v>38</v>
      </c>
      <c r="AF9" s="56"/>
      <c r="AG9" s="56"/>
      <c r="AH9" s="56"/>
      <c r="AI9" s="56"/>
      <c r="AJ9" s="56"/>
      <c r="AK9" s="56"/>
      <c r="AL9" s="56"/>
      <c r="AM9" s="56"/>
      <c r="AN9" s="56"/>
      <c r="AO9" s="56"/>
      <c r="AP9" s="56"/>
      <c r="AQ9" s="56"/>
      <c r="AR9" s="56"/>
      <c r="AS9" s="56"/>
      <c r="AT9" s="56"/>
      <c r="AU9" s="56"/>
      <c r="AV9" s="56"/>
      <c r="AW9" s="56"/>
      <c r="AX9" s="56"/>
      <c r="AY9" s="56"/>
      <c r="AZ9" s="56"/>
      <c r="BA9" s="56"/>
      <c r="BB9" s="56"/>
      <c r="BC9" s="56" t="s">
        <v>33</v>
      </c>
      <c r="BD9" s="56"/>
      <c r="BE9" s="56"/>
      <c r="BF9" s="56"/>
      <c r="BG9" s="56"/>
      <c r="BH9" s="56"/>
      <c r="BI9" s="56"/>
      <c r="BJ9" s="56"/>
      <c r="BK9" s="56"/>
      <c r="BL9" s="56"/>
      <c r="BM9" s="56"/>
      <c r="BN9" s="56"/>
      <c r="BO9" s="56"/>
      <c r="BP9" s="56"/>
      <c r="BQ9" s="56"/>
      <c r="BR9" s="56"/>
      <c r="BS9" s="56"/>
      <c r="BT9" s="56"/>
      <c r="BU9" s="56"/>
      <c r="BV9" s="56"/>
      <c r="BW9" s="56"/>
      <c r="BX9" s="56"/>
      <c r="BY9" s="56"/>
      <c r="BZ9" s="56"/>
      <c r="CA9" s="56" t="s">
        <v>34</v>
      </c>
      <c r="CB9" s="56"/>
      <c r="CC9" s="56"/>
      <c r="CD9" s="56"/>
      <c r="CE9" s="56"/>
      <c r="CF9" s="56"/>
      <c r="CG9" s="56"/>
      <c r="CH9" s="56"/>
      <c r="CI9" s="56"/>
      <c r="CJ9" s="56"/>
      <c r="CK9" s="56"/>
      <c r="CL9" s="56"/>
      <c r="CM9" s="56" t="s">
        <v>35</v>
      </c>
      <c r="CN9" s="56"/>
      <c r="CO9" s="56"/>
      <c r="CP9" s="56"/>
      <c r="CQ9" s="56"/>
      <c r="CR9" s="56"/>
      <c r="CS9" s="56"/>
      <c r="CT9" s="56"/>
      <c r="CU9" s="56"/>
      <c r="CV9" s="56"/>
      <c r="CW9" s="56"/>
      <c r="CX9" s="56"/>
      <c r="CY9" s="56" t="s">
        <v>12</v>
      </c>
    </row>
    <row r="10" spans="1:103" ht="18" customHeight="1" x14ac:dyDescent="0.25">
      <c r="A10" s="69"/>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row>
    <row r="11" spans="1:103" ht="18" customHeight="1" x14ac:dyDescent="0.25">
      <c r="A11" s="69"/>
      <c r="B11" s="67"/>
      <c r="C11" s="67" t="s">
        <v>25</v>
      </c>
      <c r="D11" s="67"/>
      <c r="E11" s="67"/>
      <c r="F11" s="67"/>
      <c r="G11" s="67"/>
      <c r="H11" s="67"/>
      <c r="I11" s="67"/>
      <c r="J11" s="67"/>
      <c r="K11" s="67"/>
      <c r="L11" s="67"/>
      <c r="M11" s="67"/>
      <c r="N11" s="67"/>
      <c r="O11" s="67"/>
      <c r="P11" s="67"/>
      <c r="Q11" s="67"/>
      <c r="R11" s="67"/>
      <c r="S11" s="67"/>
      <c r="T11" s="67"/>
      <c r="U11" s="67"/>
      <c r="V11" s="67"/>
      <c r="W11" s="67" t="s">
        <v>26</v>
      </c>
      <c r="X11" s="67"/>
      <c r="Y11" s="67"/>
      <c r="Z11" s="67"/>
      <c r="AA11" s="67"/>
      <c r="AB11" s="67"/>
      <c r="AC11" s="67"/>
      <c r="AD11" s="67"/>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row>
    <row r="12" spans="1:103" ht="69.75" customHeight="1" x14ac:dyDescent="0.25">
      <c r="A12" s="69"/>
      <c r="B12" s="67"/>
      <c r="C12" s="68" t="s">
        <v>8</v>
      </c>
      <c r="D12" s="68"/>
      <c r="E12" s="68"/>
      <c r="F12" s="67" t="s">
        <v>9</v>
      </c>
      <c r="G12" s="67"/>
      <c r="H12" s="67"/>
      <c r="I12" s="67"/>
      <c r="J12" s="67" t="s">
        <v>10</v>
      </c>
      <c r="K12" s="67"/>
      <c r="L12" s="67"/>
      <c r="M12" s="67" t="s">
        <v>27</v>
      </c>
      <c r="N12" s="67"/>
      <c r="O12" s="67"/>
      <c r="P12" s="67"/>
      <c r="Q12" s="67" t="s">
        <v>11</v>
      </c>
      <c r="R12" s="67"/>
      <c r="S12" s="67"/>
      <c r="T12" s="67" t="s">
        <v>28</v>
      </c>
      <c r="U12" s="67"/>
      <c r="V12" s="67"/>
      <c r="W12" s="67" t="s">
        <v>29</v>
      </c>
      <c r="X12" s="67"/>
      <c r="Y12" s="67"/>
      <c r="Z12" s="67" t="s">
        <v>30</v>
      </c>
      <c r="AA12" s="67"/>
      <c r="AB12" s="67"/>
      <c r="AC12" s="67"/>
      <c r="AD12" s="67"/>
      <c r="AE12" s="56" t="s">
        <v>165</v>
      </c>
      <c r="AF12" s="56"/>
      <c r="AG12" s="56"/>
      <c r="AH12" s="56"/>
      <c r="AI12" s="56"/>
      <c r="AJ12" s="56"/>
      <c r="AK12" s="56"/>
      <c r="AL12" s="56"/>
      <c r="AM12" s="56" t="s">
        <v>166</v>
      </c>
      <c r="AN12" s="56"/>
      <c r="AO12" s="56"/>
      <c r="AP12" s="56"/>
      <c r="AQ12" s="56" t="s">
        <v>167</v>
      </c>
      <c r="AR12" s="56"/>
      <c r="AS12" s="56"/>
      <c r="AT12" s="56"/>
      <c r="AU12" s="56" t="s">
        <v>36</v>
      </c>
      <c r="AV12" s="56"/>
      <c r="AW12" s="56"/>
      <c r="AX12" s="56"/>
      <c r="AY12" s="56"/>
      <c r="AZ12" s="56"/>
      <c r="BA12" s="56"/>
      <c r="BB12" s="56"/>
      <c r="BC12" s="56" t="s">
        <v>165</v>
      </c>
      <c r="BD12" s="56"/>
      <c r="BE12" s="56"/>
      <c r="BF12" s="56"/>
      <c r="BG12" s="56"/>
      <c r="BH12" s="56"/>
      <c r="BI12" s="56"/>
      <c r="BJ12" s="56"/>
      <c r="BK12" s="56" t="s">
        <v>166</v>
      </c>
      <c r="BL12" s="56"/>
      <c r="BM12" s="56"/>
      <c r="BN12" s="56"/>
      <c r="BO12" s="56" t="s">
        <v>167</v>
      </c>
      <c r="BP12" s="56"/>
      <c r="BQ12" s="56"/>
      <c r="BR12" s="56"/>
      <c r="BS12" s="56" t="s">
        <v>36</v>
      </c>
      <c r="BT12" s="56"/>
      <c r="BU12" s="56"/>
      <c r="BV12" s="56"/>
      <c r="BW12" s="56"/>
      <c r="BX12" s="56"/>
      <c r="BY12" s="56"/>
      <c r="BZ12" s="56"/>
      <c r="CA12" s="57" t="s">
        <v>169</v>
      </c>
      <c r="CB12" s="58"/>
      <c r="CC12" s="58"/>
      <c r="CD12" s="59"/>
      <c r="CE12" s="57" t="s">
        <v>170</v>
      </c>
      <c r="CF12" s="58"/>
      <c r="CG12" s="58"/>
      <c r="CH12" s="59"/>
      <c r="CI12" s="57" t="s">
        <v>171</v>
      </c>
      <c r="CJ12" s="58"/>
      <c r="CK12" s="58"/>
      <c r="CL12" s="59"/>
      <c r="CM12" s="57" t="s">
        <v>169</v>
      </c>
      <c r="CN12" s="58"/>
      <c r="CO12" s="58"/>
      <c r="CP12" s="59"/>
      <c r="CQ12" s="57" t="s">
        <v>170</v>
      </c>
      <c r="CR12" s="58"/>
      <c r="CS12" s="58"/>
      <c r="CT12" s="59"/>
      <c r="CU12" s="57" t="s">
        <v>171</v>
      </c>
      <c r="CV12" s="58"/>
      <c r="CW12" s="58"/>
      <c r="CX12" s="59"/>
      <c r="CY12" s="56"/>
    </row>
    <row r="13" spans="1:103" ht="89.25" customHeight="1" x14ac:dyDescent="0.25">
      <c r="A13" s="69"/>
      <c r="B13" s="67"/>
      <c r="C13" s="67" t="s">
        <v>172</v>
      </c>
      <c r="D13" s="67" t="s">
        <v>46</v>
      </c>
      <c r="E13" s="67" t="s">
        <v>43</v>
      </c>
      <c r="F13" s="67" t="s">
        <v>45</v>
      </c>
      <c r="G13" s="67" t="s">
        <v>46</v>
      </c>
      <c r="H13" s="67" t="s">
        <v>43</v>
      </c>
      <c r="I13" s="67" t="s">
        <v>31</v>
      </c>
      <c r="J13" s="67" t="s">
        <v>172</v>
      </c>
      <c r="K13" s="67" t="s">
        <v>44</v>
      </c>
      <c r="L13" s="67" t="s">
        <v>43</v>
      </c>
      <c r="M13" s="67" t="s">
        <v>45</v>
      </c>
      <c r="N13" s="67" t="s">
        <v>32</v>
      </c>
      <c r="O13" s="67" t="s">
        <v>43</v>
      </c>
      <c r="P13" s="67" t="s">
        <v>31</v>
      </c>
      <c r="Q13" s="67" t="s">
        <v>45</v>
      </c>
      <c r="R13" s="67" t="s">
        <v>44</v>
      </c>
      <c r="S13" s="67" t="s">
        <v>43</v>
      </c>
      <c r="T13" s="67" t="s">
        <v>45</v>
      </c>
      <c r="U13" s="67" t="s">
        <v>44</v>
      </c>
      <c r="V13" s="67" t="s">
        <v>43</v>
      </c>
      <c r="W13" s="67" t="s">
        <v>172</v>
      </c>
      <c r="X13" s="67" t="s">
        <v>46</v>
      </c>
      <c r="Y13" s="67" t="s">
        <v>43</v>
      </c>
      <c r="Z13" s="67" t="s">
        <v>45</v>
      </c>
      <c r="AA13" s="67" t="s">
        <v>44</v>
      </c>
      <c r="AB13" s="67" t="s">
        <v>43</v>
      </c>
      <c r="AC13" s="67"/>
      <c r="AD13" s="67" t="s">
        <v>41</v>
      </c>
      <c r="AE13" s="66" t="s">
        <v>49</v>
      </c>
      <c r="AF13" s="66"/>
      <c r="AG13" s="56" t="s">
        <v>50</v>
      </c>
      <c r="AH13" s="56"/>
      <c r="AI13" s="56" t="s">
        <v>55</v>
      </c>
      <c r="AJ13" s="56"/>
      <c r="AK13" s="56" t="s">
        <v>56</v>
      </c>
      <c r="AL13" s="56"/>
      <c r="AM13" s="56" t="s">
        <v>49</v>
      </c>
      <c r="AN13" s="56" t="s">
        <v>50</v>
      </c>
      <c r="AO13" s="56" t="s">
        <v>55</v>
      </c>
      <c r="AP13" s="56" t="s">
        <v>56</v>
      </c>
      <c r="AQ13" s="56" t="s">
        <v>49</v>
      </c>
      <c r="AR13" s="56" t="s">
        <v>50</v>
      </c>
      <c r="AS13" s="56" t="s">
        <v>55</v>
      </c>
      <c r="AT13" s="56" t="s">
        <v>56</v>
      </c>
      <c r="AU13" s="66" t="s">
        <v>58</v>
      </c>
      <c r="AV13" s="66"/>
      <c r="AW13" s="66"/>
      <c r="AX13" s="66"/>
      <c r="AY13" s="66" t="s">
        <v>168</v>
      </c>
      <c r="AZ13" s="66"/>
      <c r="BA13" s="66"/>
      <c r="BB13" s="66"/>
      <c r="BC13" s="70" t="s">
        <v>49</v>
      </c>
      <c r="BD13" s="71"/>
      <c r="BE13" s="57" t="s">
        <v>50</v>
      </c>
      <c r="BF13" s="59"/>
      <c r="BG13" s="57" t="s">
        <v>55</v>
      </c>
      <c r="BH13" s="59"/>
      <c r="BI13" s="57" t="s">
        <v>56</v>
      </c>
      <c r="BJ13" s="59"/>
      <c r="BK13" s="56" t="s">
        <v>49</v>
      </c>
      <c r="BL13" s="56" t="s">
        <v>50</v>
      </c>
      <c r="BM13" s="56" t="s">
        <v>55</v>
      </c>
      <c r="BN13" s="56" t="s">
        <v>56</v>
      </c>
      <c r="BO13" s="56" t="s">
        <v>49</v>
      </c>
      <c r="BP13" s="56" t="s">
        <v>50</v>
      </c>
      <c r="BQ13" s="56" t="s">
        <v>55</v>
      </c>
      <c r="BR13" s="56" t="s">
        <v>56</v>
      </c>
      <c r="BS13" s="66" t="s">
        <v>58</v>
      </c>
      <c r="BT13" s="66"/>
      <c r="BU13" s="66"/>
      <c r="BV13" s="66"/>
      <c r="BW13" s="66" t="s">
        <v>168</v>
      </c>
      <c r="BX13" s="66"/>
      <c r="BY13" s="66"/>
      <c r="BZ13" s="66"/>
      <c r="CA13" s="60"/>
      <c r="CB13" s="61"/>
      <c r="CC13" s="61"/>
      <c r="CD13" s="62"/>
      <c r="CE13" s="60"/>
      <c r="CF13" s="61"/>
      <c r="CG13" s="61"/>
      <c r="CH13" s="62"/>
      <c r="CI13" s="60"/>
      <c r="CJ13" s="61"/>
      <c r="CK13" s="61"/>
      <c r="CL13" s="62"/>
      <c r="CM13" s="60"/>
      <c r="CN13" s="61"/>
      <c r="CO13" s="61"/>
      <c r="CP13" s="62"/>
      <c r="CQ13" s="60"/>
      <c r="CR13" s="61"/>
      <c r="CS13" s="61"/>
      <c r="CT13" s="62"/>
      <c r="CU13" s="60"/>
      <c r="CV13" s="61"/>
      <c r="CW13" s="61"/>
      <c r="CX13" s="62"/>
      <c r="CY13" s="56"/>
    </row>
    <row r="14" spans="1:103" ht="18" customHeight="1" x14ac:dyDescent="0.25">
      <c r="A14" s="69"/>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56" t="s">
        <v>39</v>
      </c>
      <c r="AF14" s="56" t="s">
        <v>40</v>
      </c>
      <c r="AG14" s="56" t="s">
        <v>39</v>
      </c>
      <c r="AH14" s="56" t="s">
        <v>40</v>
      </c>
      <c r="AI14" s="56" t="s">
        <v>39</v>
      </c>
      <c r="AJ14" s="56" t="s">
        <v>40</v>
      </c>
      <c r="AK14" s="56" t="s">
        <v>39</v>
      </c>
      <c r="AL14" s="56" t="s">
        <v>40</v>
      </c>
      <c r="AM14" s="56"/>
      <c r="AN14" s="56"/>
      <c r="AO14" s="56"/>
      <c r="AP14" s="56"/>
      <c r="AQ14" s="56"/>
      <c r="AR14" s="56"/>
      <c r="AS14" s="56"/>
      <c r="AT14" s="56"/>
      <c r="AU14" s="66"/>
      <c r="AV14" s="66"/>
      <c r="AW14" s="66"/>
      <c r="AX14" s="66"/>
      <c r="AY14" s="66"/>
      <c r="AZ14" s="66"/>
      <c r="BA14" s="66"/>
      <c r="BB14" s="66"/>
      <c r="BC14" s="72"/>
      <c r="BD14" s="73"/>
      <c r="BE14" s="74"/>
      <c r="BF14" s="76"/>
      <c r="BG14" s="60"/>
      <c r="BH14" s="62"/>
      <c r="BI14" s="60"/>
      <c r="BJ14" s="62"/>
      <c r="BK14" s="56"/>
      <c r="BL14" s="56"/>
      <c r="BM14" s="56"/>
      <c r="BN14" s="56"/>
      <c r="BO14" s="56"/>
      <c r="BP14" s="56"/>
      <c r="BQ14" s="56"/>
      <c r="BR14" s="56"/>
      <c r="BS14" s="66"/>
      <c r="BT14" s="66"/>
      <c r="BU14" s="66"/>
      <c r="BV14" s="66"/>
      <c r="BW14" s="66"/>
      <c r="BX14" s="66"/>
      <c r="BY14" s="66"/>
      <c r="BZ14" s="66"/>
      <c r="CA14" s="74"/>
      <c r="CB14" s="75"/>
      <c r="CC14" s="75"/>
      <c r="CD14" s="76"/>
      <c r="CE14" s="60"/>
      <c r="CF14" s="61"/>
      <c r="CG14" s="61"/>
      <c r="CH14" s="62"/>
      <c r="CI14" s="60"/>
      <c r="CJ14" s="61"/>
      <c r="CK14" s="61"/>
      <c r="CL14" s="62"/>
      <c r="CM14" s="60"/>
      <c r="CN14" s="61"/>
      <c r="CO14" s="61"/>
      <c r="CP14" s="62"/>
      <c r="CQ14" s="60"/>
      <c r="CR14" s="61"/>
      <c r="CS14" s="61"/>
      <c r="CT14" s="62"/>
      <c r="CU14" s="60"/>
      <c r="CV14" s="61"/>
      <c r="CW14" s="61"/>
      <c r="CX14" s="62"/>
      <c r="CY14" s="56"/>
    </row>
    <row r="15" spans="1:103" ht="18" customHeight="1" x14ac:dyDescent="0.25">
      <c r="A15" s="69"/>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56"/>
      <c r="AF15" s="56"/>
      <c r="AG15" s="56"/>
      <c r="AH15" s="56"/>
      <c r="AI15" s="56"/>
      <c r="AJ15" s="56"/>
      <c r="AK15" s="56"/>
      <c r="AL15" s="56"/>
      <c r="AM15" s="56"/>
      <c r="AN15" s="56"/>
      <c r="AO15" s="56"/>
      <c r="AP15" s="56"/>
      <c r="AQ15" s="56"/>
      <c r="AR15" s="56"/>
      <c r="AS15" s="56"/>
      <c r="AT15" s="56"/>
      <c r="AU15" s="56" t="s">
        <v>49</v>
      </c>
      <c r="AV15" s="56" t="s">
        <v>51</v>
      </c>
      <c r="AW15" s="56" t="s">
        <v>55</v>
      </c>
      <c r="AX15" s="56" t="s">
        <v>56</v>
      </c>
      <c r="AY15" s="56" t="s">
        <v>49</v>
      </c>
      <c r="AZ15" s="56" t="s">
        <v>52</v>
      </c>
      <c r="BA15" s="56" t="s">
        <v>55</v>
      </c>
      <c r="BB15" s="56" t="s">
        <v>56</v>
      </c>
      <c r="BC15" s="63" t="s">
        <v>39</v>
      </c>
      <c r="BD15" s="63" t="s">
        <v>40</v>
      </c>
      <c r="BE15" s="63" t="s">
        <v>39</v>
      </c>
      <c r="BF15" s="63" t="s">
        <v>40</v>
      </c>
      <c r="BG15" s="63" t="s">
        <v>39</v>
      </c>
      <c r="BH15" s="63" t="s">
        <v>40</v>
      </c>
      <c r="BI15" s="63" t="s">
        <v>39</v>
      </c>
      <c r="BJ15" s="63" t="s">
        <v>40</v>
      </c>
      <c r="BK15" s="56"/>
      <c r="BL15" s="56"/>
      <c r="BM15" s="56"/>
      <c r="BN15" s="56"/>
      <c r="BO15" s="56"/>
      <c r="BP15" s="56"/>
      <c r="BQ15" s="56"/>
      <c r="BR15" s="56"/>
      <c r="BS15" s="56" t="s">
        <v>49</v>
      </c>
      <c r="BT15" s="56" t="s">
        <v>51</v>
      </c>
      <c r="BU15" s="56" t="s">
        <v>55</v>
      </c>
      <c r="BV15" s="56" t="s">
        <v>56</v>
      </c>
      <c r="BW15" s="56" t="s">
        <v>49</v>
      </c>
      <c r="BX15" s="56" t="s">
        <v>52</v>
      </c>
      <c r="BY15" s="56" t="s">
        <v>55</v>
      </c>
      <c r="BZ15" s="56" t="s">
        <v>56</v>
      </c>
      <c r="CA15" s="63" t="s">
        <v>49</v>
      </c>
      <c r="CB15" s="63" t="s">
        <v>51</v>
      </c>
      <c r="CC15" s="63" t="s">
        <v>55</v>
      </c>
      <c r="CD15" s="63" t="s">
        <v>56</v>
      </c>
      <c r="CE15" s="63" t="s">
        <v>49</v>
      </c>
      <c r="CF15" s="63" t="s">
        <v>51</v>
      </c>
      <c r="CG15" s="63" t="s">
        <v>55</v>
      </c>
      <c r="CH15" s="63" t="s">
        <v>56</v>
      </c>
      <c r="CI15" s="63" t="s">
        <v>49</v>
      </c>
      <c r="CJ15" s="63" t="s">
        <v>51</v>
      </c>
      <c r="CK15" s="63" t="s">
        <v>55</v>
      </c>
      <c r="CL15" s="63" t="s">
        <v>56</v>
      </c>
      <c r="CM15" s="63" t="s">
        <v>49</v>
      </c>
      <c r="CN15" s="63" t="s">
        <v>51</v>
      </c>
      <c r="CO15" s="63" t="s">
        <v>55</v>
      </c>
      <c r="CP15" s="63" t="s">
        <v>56</v>
      </c>
      <c r="CQ15" s="63" t="s">
        <v>49</v>
      </c>
      <c r="CR15" s="63" t="s">
        <v>51</v>
      </c>
      <c r="CS15" s="63" t="s">
        <v>55</v>
      </c>
      <c r="CT15" s="63" t="s">
        <v>56</v>
      </c>
      <c r="CU15" s="63" t="s">
        <v>49</v>
      </c>
      <c r="CV15" s="63" t="s">
        <v>51</v>
      </c>
      <c r="CW15" s="63" t="s">
        <v>55</v>
      </c>
      <c r="CX15" s="63" t="s">
        <v>56</v>
      </c>
      <c r="CY15" s="56"/>
    </row>
    <row r="16" spans="1:103" ht="18" customHeight="1" x14ac:dyDescent="0.25">
      <c r="A16" s="69"/>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64"/>
      <c r="BD16" s="64"/>
      <c r="BE16" s="64"/>
      <c r="BF16" s="64"/>
      <c r="BG16" s="64"/>
      <c r="BH16" s="64"/>
      <c r="BI16" s="64"/>
      <c r="BJ16" s="64"/>
      <c r="BK16" s="56"/>
      <c r="BL16" s="56"/>
      <c r="BM16" s="56"/>
      <c r="BN16" s="56"/>
      <c r="BO16" s="56"/>
      <c r="BP16" s="56"/>
      <c r="BQ16" s="56"/>
      <c r="BR16" s="56"/>
      <c r="BS16" s="56"/>
      <c r="BT16" s="56"/>
      <c r="BU16" s="56"/>
      <c r="BV16" s="56"/>
      <c r="BW16" s="56"/>
      <c r="BX16" s="56"/>
      <c r="BY16" s="56"/>
      <c r="BZ16" s="56"/>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56"/>
    </row>
    <row r="17" spans="1:103" s="4" customFormat="1" ht="18" customHeight="1" x14ac:dyDescent="0.25">
      <c r="A17" s="69"/>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64"/>
      <c r="BD17" s="64"/>
      <c r="BE17" s="64"/>
      <c r="BF17" s="64"/>
      <c r="BG17" s="64"/>
      <c r="BH17" s="64"/>
      <c r="BI17" s="64"/>
      <c r="BJ17" s="64"/>
      <c r="BK17" s="56"/>
      <c r="BL17" s="56"/>
      <c r="BM17" s="56"/>
      <c r="BN17" s="56"/>
      <c r="BO17" s="56"/>
      <c r="BP17" s="56"/>
      <c r="BQ17" s="56"/>
      <c r="BR17" s="56"/>
      <c r="BS17" s="56"/>
      <c r="BT17" s="56"/>
      <c r="BU17" s="56"/>
      <c r="BV17" s="56"/>
      <c r="BW17" s="56"/>
      <c r="BX17" s="56"/>
      <c r="BY17" s="56"/>
      <c r="BZ17" s="56"/>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56"/>
    </row>
    <row r="18" spans="1:103" s="4" customFormat="1" ht="122.25" customHeight="1" x14ac:dyDescent="0.25">
      <c r="A18" s="69"/>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65"/>
      <c r="BD18" s="65"/>
      <c r="BE18" s="65"/>
      <c r="BF18" s="65"/>
      <c r="BG18" s="65"/>
      <c r="BH18" s="65"/>
      <c r="BI18" s="65"/>
      <c r="BJ18" s="65"/>
      <c r="BK18" s="56"/>
      <c r="BL18" s="56"/>
      <c r="BM18" s="56"/>
      <c r="BN18" s="56"/>
      <c r="BO18" s="56"/>
      <c r="BP18" s="56"/>
      <c r="BQ18" s="56"/>
      <c r="BR18" s="56"/>
      <c r="BS18" s="56"/>
      <c r="BT18" s="56"/>
      <c r="BU18" s="56"/>
      <c r="BV18" s="56"/>
      <c r="BW18" s="56"/>
      <c r="BX18" s="56"/>
      <c r="BY18" s="56"/>
      <c r="BZ18" s="56"/>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56"/>
    </row>
    <row r="19" spans="1:103" s="7" customFormat="1" ht="18" customHeight="1" x14ac:dyDescent="0.25">
      <c r="A19" s="11">
        <v>1</v>
      </c>
      <c r="B19" s="11" t="s">
        <v>15</v>
      </c>
      <c r="C19" s="3">
        <v>3</v>
      </c>
      <c r="D19" s="3">
        <v>4</v>
      </c>
      <c r="E19" s="3">
        <v>5</v>
      </c>
      <c r="F19" s="3">
        <v>6</v>
      </c>
      <c r="G19" s="3">
        <v>7</v>
      </c>
      <c r="H19" s="3">
        <v>8</v>
      </c>
      <c r="I19" s="3">
        <v>9</v>
      </c>
      <c r="J19" s="3">
        <v>10</v>
      </c>
      <c r="K19" s="3">
        <v>11</v>
      </c>
      <c r="L19" s="3">
        <v>12</v>
      </c>
      <c r="M19" s="3">
        <v>13</v>
      </c>
      <c r="N19" s="3">
        <v>14</v>
      </c>
      <c r="O19" s="3">
        <v>15</v>
      </c>
      <c r="P19" s="3">
        <v>16</v>
      </c>
      <c r="Q19" s="3">
        <v>17</v>
      </c>
      <c r="R19" s="3">
        <v>18</v>
      </c>
      <c r="S19" s="3">
        <v>19</v>
      </c>
      <c r="T19" s="3">
        <v>20</v>
      </c>
      <c r="U19" s="3">
        <v>21</v>
      </c>
      <c r="V19" s="3">
        <v>22</v>
      </c>
      <c r="W19" s="3">
        <v>23</v>
      </c>
      <c r="X19" s="3">
        <v>24</v>
      </c>
      <c r="Y19" s="3">
        <v>25</v>
      </c>
      <c r="Z19" s="3">
        <v>26</v>
      </c>
      <c r="AA19" s="3">
        <v>27</v>
      </c>
      <c r="AB19" s="3">
        <v>28</v>
      </c>
      <c r="AC19" s="3">
        <v>29</v>
      </c>
      <c r="AD19" s="3">
        <v>30</v>
      </c>
      <c r="AE19" s="3">
        <v>31</v>
      </c>
      <c r="AF19" s="3">
        <v>32</v>
      </c>
      <c r="AG19" s="3">
        <v>33</v>
      </c>
      <c r="AH19" s="3">
        <v>34</v>
      </c>
      <c r="AI19" s="3">
        <v>35</v>
      </c>
      <c r="AJ19" s="3">
        <v>36</v>
      </c>
      <c r="AK19" s="3">
        <v>37</v>
      </c>
      <c r="AL19" s="3">
        <v>38</v>
      </c>
      <c r="AM19" s="3">
        <v>39</v>
      </c>
      <c r="AN19" s="3">
        <v>40</v>
      </c>
      <c r="AO19" s="3">
        <v>41</v>
      </c>
      <c r="AP19" s="3">
        <v>42</v>
      </c>
      <c r="AQ19" s="3">
        <v>43</v>
      </c>
      <c r="AR19" s="3">
        <v>44</v>
      </c>
      <c r="AS19" s="3">
        <v>45</v>
      </c>
      <c r="AT19" s="3">
        <v>46</v>
      </c>
      <c r="AU19" s="3">
        <v>47</v>
      </c>
      <c r="AV19" s="3">
        <v>48</v>
      </c>
      <c r="AW19" s="3">
        <v>49</v>
      </c>
      <c r="AX19" s="3">
        <v>50</v>
      </c>
      <c r="AY19" s="3">
        <v>51</v>
      </c>
      <c r="AZ19" s="3">
        <v>52</v>
      </c>
      <c r="BA19" s="3">
        <v>53</v>
      </c>
      <c r="BB19" s="3">
        <v>54</v>
      </c>
      <c r="BC19" s="3">
        <v>55</v>
      </c>
      <c r="BD19" s="3">
        <v>56</v>
      </c>
      <c r="BE19" s="3">
        <v>57</v>
      </c>
      <c r="BF19" s="3">
        <v>58</v>
      </c>
      <c r="BG19" s="3">
        <v>59</v>
      </c>
      <c r="BH19" s="3">
        <v>60</v>
      </c>
      <c r="BI19" s="3">
        <v>61</v>
      </c>
      <c r="BJ19" s="3">
        <v>62</v>
      </c>
      <c r="BK19" s="3">
        <v>63</v>
      </c>
      <c r="BL19" s="3">
        <v>64</v>
      </c>
      <c r="BM19" s="3">
        <v>65</v>
      </c>
      <c r="BN19" s="3">
        <v>66</v>
      </c>
      <c r="BO19" s="3">
        <v>67</v>
      </c>
      <c r="BP19" s="3">
        <v>68</v>
      </c>
      <c r="BQ19" s="3">
        <v>69</v>
      </c>
      <c r="BR19" s="3">
        <v>70</v>
      </c>
      <c r="BS19" s="3">
        <v>71</v>
      </c>
      <c r="BT19" s="3">
        <v>72</v>
      </c>
      <c r="BU19" s="3">
        <v>73</v>
      </c>
      <c r="BV19" s="3">
        <v>74</v>
      </c>
      <c r="BW19" s="3">
        <v>75</v>
      </c>
      <c r="BX19" s="3">
        <v>76</v>
      </c>
      <c r="BY19" s="3">
        <v>77</v>
      </c>
      <c r="BZ19" s="3">
        <v>78</v>
      </c>
      <c r="CA19" s="3">
        <v>79</v>
      </c>
      <c r="CB19" s="3">
        <v>80</v>
      </c>
      <c r="CC19" s="3">
        <v>81</v>
      </c>
      <c r="CD19" s="3">
        <v>82</v>
      </c>
      <c r="CE19" s="3">
        <v>83</v>
      </c>
      <c r="CF19" s="3">
        <v>84</v>
      </c>
      <c r="CG19" s="3">
        <v>85</v>
      </c>
      <c r="CH19" s="3">
        <v>86</v>
      </c>
      <c r="CI19" s="3">
        <v>87</v>
      </c>
      <c r="CJ19" s="3">
        <v>88</v>
      </c>
      <c r="CK19" s="3">
        <v>89</v>
      </c>
      <c r="CL19" s="3">
        <v>90</v>
      </c>
      <c r="CM19" s="3">
        <v>91</v>
      </c>
      <c r="CN19" s="3">
        <v>92</v>
      </c>
      <c r="CO19" s="3">
        <v>93</v>
      </c>
      <c r="CP19" s="3">
        <v>94</v>
      </c>
      <c r="CQ19" s="3">
        <v>95</v>
      </c>
      <c r="CR19" s="3">
        <v>96</v>
      </c>
      <c r="CS19" s="3">
        <v>97</v>
      </c>
      <c r="CT19" s="3">
        <v>98</v>
      </c>
      <c r="CU19" s="3">
        <v>99</v>
      </c>
      <c r="CV19" s="3">
        <v>100</v>
      </c>
      <c r="CW19" s="3">
        <v>101</v>
      </c>
      <c r="CX19" s="3">
        <v>102</v>
      </c>
      <c r="CY19" s="3">
        <v>103</v>
      </c>
    </row>
    <row r="20" spans="1:103" s="9" customFormat="1" ht="56.25" customHeight="1" x14ac:dyDescent="0.25">
      <c r="A20" s="88" t="s">
        <v>191</v>
      </c>
      <c r="B20" s="89">
        <v>5000</v>
      </c>
      <c r="C20" s="8" t="s">
        <v>24</v>
      </c>
      <c r="D20" s="8" t="s">
        <v>24</v>
      </c>
      <c r="E20" s="8" t="s">
        <v>24</v>
      </c>
      <c r="F20" s="8" t="s">
        <v>24</v>
      </c>
      <c r="G20" s="8" t="s">
        <v>24</v>
      </c>
      <c r="H20" s="8" t="s">
        <v>24</v>
      </c>
      <c r="I20" s="8" t="s">
        <v>24</v>
      </c>
      <c r="J20" s="8" t="s">
        <v>24</v>
      </c>
      <c r="K20" s="8" t="s">
        <v>24</v>
      </c>
      <c r="L20" s="8" t="s">
        <v>24</v>
      </c>
      <c r="M20" s="8" t="s">
        <v>24</v>
      </c>
      <c r="N20" s="8" t="s">
        <v>24</v>
      </c>
      <c r="O20" s="8" t="s">
        <v>24</v>
      </c>
      <c r="P20" s="8" t="s">
        <v>24</v>
      </c>
      <c r="Q20" s="8" t="s">
        <v>24</v>
      </c>
      <c r="R20" s="8" t="s">
        <v>24</v>
      </c>
      <c r="S20" s="8" t="s">
        <v>24</v>
      </c>
      <c r="T20" s="8" t="s">
        <v>24</v>
      </c>
      <c r="U20" s="8" t="s">
        <v>24</v>
      </c>
      <c r="V20" s="8" t="s">
        <v>24</v>
      </c>
      <c r="W20" s="8" t="s">
        <v>24</v>
      </c>
      <c r="X20" s="8" t="s">
        <v>24</v>
      </c>
      <c r="Y20" s="8" t="s">
        <v>24</v>
      </c>
      <c r="Z20" s="8" t="s">
        <v>24</v>
      </c>
      <c r="AA20" s="8" t="s">
        <v>24</v>
      </c>
      <c r="AB20" s="8" t="s">
        <v>24</v>
      </c>
      <c r="AC20" s="8" t="s">
        <v>24</v>
      </c>
      <c r="AD20" s="8" t="s">
        <v>24</v>
      </c>
      <c r="AE20" s="13">
        <f>AE21+AE41+AE49+AE52+AE56+AE59+AE63</f>
        <v>55178.423190000001</v>
      </c>
      <c r="AF20" s="13">
        <f t="shared" ref="AF20:AG20" si="0">AF21+AF41+AF49+AF52+AF56+AF59+AF63</f>
        <v>51425.452170000011</v>
      </c>
      <c r="AG20" s="13">
        <f t="shared" si="0"/>
        <v>254.4</v>
      </c>
      <c r="AH20" s="13">
        <f t="shared" ref="AH20:AL20" si="1">AH21+AH41+AH49+AH52+AH56+AH59+AH63</f>
        <v>254.4</v>
      </c>
      <c r="AI20" s="13">
        <f t="shared" si="1"/>
        <v>22768.300000000003</v>
      </c>
      <c r="AJ20" s="13">
        <f t="shared" si="1"/>
        <v>22285.4</v>
      </c>
      <c r="AK20" s="13">
        <f t="shared" si="1"/>
        <v>0</v>
      </c>
      <c r="AL20" s="13">
        <f t="shared" si="1"/>
        <v>0</v>
      </c>
      <c r="AM20" s="13">
        <f>AM21+AM41+AM49+AM52+AM56+AM59+AM63</f>
        <v>47918.866000000002</v>
      </c>
      <c r="AN20" s="13">
        <f t="shared" ref="AN20:BR20" si="2">AN21+AN41+AN49+AN52+AN56+AN59+AN63</f>
        <v>278.3</v>
      </c>
      <c r="AO20" s="13">
        <f t="shared" si="2"/>
        <v>16198.1</v>
      </c>
      <c r="AP20" s="13">
        <f t="shared" si="2"/>
        <v>0</v>
      </c>
      <c r="AQ20" s="13">
        <f t="shared" si="2"/>
        <v>31666.5</v>
      </c>
      <c r="AR20" s="13">
        <f t="shared" si="2"/>
        <v>281.39999999999998</v>
      </c>
      <c r="AS20" s="13">
        <f t="shared" si="2"/>
        <v>1673.5</v>
      </c>
      <c r="AT20" s="13">
        <f t="shared" si="2"/>
        <v>0</v>
      </c>
      <c r="AU20" s="13">
        <f t="shared" si="2"/>
        <v>31575.7</v>
      </c>
      <c r="AV20" s="13">
        <f t="shared" si="2"/>
        <v>0</v>
      </c>
      <c r="AW20" s="13">
        <f t="shared" si="2"/>
        <v>1673.5</v>
      </c>
      <c r="AX20" s="13">
        <f t="shared" si="2"/>
        <v>0</v>
      </c>
      <c r="AY20" s="13">
        <f t="shared" si="2"/>
        <v>32569.405000000002</v>
      </c>
      <c r="AZ20" s="13">
        <f t="shared" si="2"/>
        <v>0</v>
      </c>
      <c r="BA20" s="13">
        <f t="shared" si="2"/>
        <v>1673.5</v>
      </c>
      <c r="BB20" s="13">
        <f t="shared" si="2"/>
        <v>0</v>
      </c>
      <c r="BC20" s="13">
        <f t="shared" si="2"/>
        <v>35549.479190000005</v>
      </c>
      <c r="BD20" s="13">
        <f t="shared" si="2"/>
        <v>31914.477999999999</v>
      </c>
      <c r="BE20" s="13">
        <f t="shared" si="2"/>
        <v>214.4</v>
      </c>
      <c r="BF20" s="13">
        <f t="shared" si="2"/>
        <v>214.4</v>
      </c>
      <c r="BG20" s="13">
        <f t="shared" si="2"/>
        <v>22768.300000000003</v>
      </c>
      <c r="BH20" s="13">
        <f t="shared" si="2"/>
        <v>22285.4</v>
      </c>
      <c r="BI20" s="13">
        <f t="shared" si="2"/>
        <v>0</v>
      </c>
      <c r="BJ20" s="13">
        <f t="shared" si="2"/>
        <v>0</v>
      </c>
      <c r="BK20" s="13">
        <f t="shared" si="2"/>
        <v>30634.684999999998</v>
      </c>
      <c r="BL20" s="13">
        <f t="shared" si="2"/>
        <v>278.3</v>
      </c>
      <c r="BM20" s="13">
        <f t="shared" si="2"/>
        <v>1673.5</v>
      </c>
      <c r="BN20" s="13">
        <f t="shared" si="2"/>
        <v>0</v>
      </c>
      <c r="BO20" s="13">
        <f t="shared" si="2"/>
        <v>28462.940000000002</v>
      </c>
      <c r="BP20" s="13">
        <f t="shared" si="2"/>
        <v>281.39999999999998</v>
      </c>
      <c r="BQ20" s="13">
        <f t="shared" si="2"/>
        <v>1673.5</v>
      </c>
      <c r="BR20" s="13">
        <f t="shared" si="2"/>
        <v>0</v>
      </c>
      <c r="BS20" s="13">
        <f t="shared" ref="BS20:CX20" si="3">BS21+BS41+BS49+BS52+BS56+BS59+BS63</f>
        <v>29824.730000000003</v>
      </c>
      <c r="BT20" s="13">
        <f t="shared" si="3"/>
        <v>0</v>
      </c>
      <c r="BU20" s="13">
        <f t="shared" si="3"/>
        <v>1673.5</v>
      </c>
      <c r="BV20" s="13">
        <f t="shared" si="3"/>
        <v>0</v>
      </c>
      <c r="BW20" s="13">
        <f t="shared" si="3"/>
        <v>31833.960500000005</v>
      </c>
      <c r="BX20" s="13">
        <f t="shared" si="3"/>
        <v>0</v>
      </c>
      <c r="BY20" s="13">
        <f t="shared" si="3"/>
        <v>1673.5</v>
      </c>
      <c r="BZ20" s="13">
        <f t="shared" si="3"/>
        <v>0</v>
      </c>
      <c r="CA20" s="13">
        <f t="shared" si="3"/>
        <v>51425.452170000011</v>
      </c>
      <c r="CB20" s="13">
        <f t="shared" si="3"/>
        <v>1886.4227000000001</v>
      </c>
      <c r="CC20" s="13">
        <f t="shared" si="3"/>
        <v>22285.4</v>
      </c>
      <c r="CD20" s="13">
        <f t="shared" si="3"/>
        <v>0</v>
      </c>
      <c r="CE20" s="13">
        <f t="shared" si="3"/>
        <v>47918.866000000002</v>
      </c>
      <c r="CF20" s="13">
        <f t="shared" si="3"/>
        <v>278.3</v>
      </c>
      <c r="CG20" s="13">
        <f t="shared" si="3"/>
        <v>16198.1</v>
      </c>
      <c r="CH20" s="13">
        <f t="shared" si="3"/>
        <v>0</v>
      </c>
      <c r="CI20" s="13">
        <f t="shared" si="3"/>
        <v>31666.5</v>
      </c>
      <c r="CJ20" s="13">
        <f t="shared" si="3"/>
        <v>281.39999999999998</v>
      </c>
      <c r="CK20" s="13">
        <f t="shared" si="3"/>
        <v>1673.5</v>
      </c>
      <c r="CL20" s="13">
        <f t="shared" si="3"/>
        <v>0</v>
      </c>
      <c r="CM20" s="13">
        <f t="shared" si="3"/>
        <v>31914.477999999999</v>
      </c>
      <c r="CN20" s="13">
        <f t="shared" si="3"/>
        <v>214.4</v>
      </c>
      <c r="CO20" s="13">
        <f t="shared" si="3"/>
        <v>22285.4</v>
      </c>
      <c r="CP20" s="13">
        <f t="shared" si="3"/>
        <v>0</v>
      </c>
      <c r="CQ20" s="13">
        <f t="shared" si="3"/>
        <v>30634.684999999998</v>
      </c>
      <c r="CR20" s="13">
        <f t="shared" si="3"/>
        <v>278.3</v>
      </c>
      <c r="CS20" s="13">
        <f t="shared" si="3"/>
        <v>1673.5</v>
      </c>
      <c r="CT20" s="13">
        <f t="shared" si="3"/>
        <v>0</v>
      </c>
      <c r="CU20" s="13">
        <f t="shared" si="3"/>
        <v>28462.940000000002</v>
      </c>
      <c r="CV20" s="13">
        <f t="shared" si="3"/>
        <v>281.39999999999998</v>
      </c>
      <c r="CW20" s="13">
        <f t="shared" si="3"/>
        <v>1673.5</v>
      </c>
      <c r="CX20" s="13">
        <f t="shared" si="3"/>
        <v>0</v>
      </c>
      <c r="CY20" s="90"/>
    </row>
    <row r="21" spans="1:103" s="9" customFormat="1" ht="71.25" x14ac:dyDescent="0.25">
      <c r="A21" s="88" t="s">
        <v>192</v>
      </c>
      <c r="B21" s="89">
        <v>5001</v>
      </c>
      <c r="C21" s="8" t="s">
        <v>24</v>
      </c>
      <c r="D21" s="8" t="s">
        <v>24</v>
      </c>
      <c r="E21" s="8" t="s">
        <v>24</v>
      </c>
      <c r="F21" s="8" t="s">
        <v>24</v>
      </c>
      <c r="G21" s="8" t="s">
        <v>24</v>
      </c>
      <c r="H21" s="8" t="s">
        <v>24</v>
      </c>
      <c r="I21" s="8" t="s">
        <v>24</v>
      </c>
      <c r="J21" s="8" t="s">
        <v>24</v>
      </c>
      <c r="K21" s="8" t="s">
        <v>24</v>
      </c>
      <c r="L21" s="8" t="s">
        <v>24</v>
      </c>
      <c r="M21" s="8" t="s">
        <v>24</v>
      </c>
      <c r="N21" s="8" t="s">
        <v>24</v>
      </c>
      <c r="O21" s="8" t="s">
        <v>24</v>
      </c>
      <c r="P21" s="8" t="s">
        <v>24</v>
      </c>
      <c r="Q21" s="8" t="s">
        <v>24</v>
      </c>
      <c r="R21" s="8" t="s">
        <v>24</v>
      </c>
      <c r="S21" s="8" t="s">
        <v>24</v>
      </c>
      <c r="T21" s="8" t="s">
        <v>24</v>
      </c>
      <c r="U21" s="8" t="s">
        <v>24</v>
      </c>
      <c r="V21" s="8" t="s">
        <v>24</v>
      </c>
      <c r="W21" s="8" t="s">
        <v>24</v>
      </c>
      <c r="X21" s="8" t="s">
        <v>24</v>
      </c>
      <c r="Y21" s="8" t="s">
        <v>24</v>
      </c>
      <c r="Z21" s="8" t="s">
        <v>24</v>
      </c>
      <c r="AA21" s="8" t="s">
        <v>24</v>
      </c>
      <c r="AB21" s="8" t="s">
        <v>24</v>
      </c>
      <c r="AC21" s="8" t="s">
        <v>24</v>
      </c>
      <c r="AD21" s="8" t="s">
        <v>24</v>
      </c>
      <c r="AE21" s="13">
        <f t="shared" ref="AE21" si="4">AE22</f>
        <v>45895.051189999998</v>
      </c>
      <c r="AF21" s="13">
        <f t="shared" ref="AF21" si="5">AF22</f>
        <v>42850.322310000003</v>
      </c>
      <c r="AG21" s="13">
        <f t="shared" ref="AG21" si="6">AG22</f>
        <v>0</v>
      </c>
      <c r="AH21" s="13">
        <f t="shared" ref="AH21" si="7">AH22</f>
        <v>0</v>
      </c>
      <c r="AI21" s="13">
        <f t="shared" ref="AI21" si="8">AI22</f>
        <v>22767.300000000003</v>
      </c>
      <c r="AJ21" s="13">
        <f t="shared" ref="AJ21" si="9">AJ22</f>
        <v>22284.400000000001</v>
      </c>
      <c r="AK21" s="13">
        <f t="shared" ref="AK21" si="10">AK22</f>
        <v>0</v>
      </c>
      <c r="AL21" s="13">
        <f t="shared" ref="AL21" si="11">AL22</f>
        <v>0</v>
      </c>
      <c r="AM21" s="13">
        <f>AM22</f>
        <v>37973.259999999995</v>
      </c>
      <c r="AN21" s="13">
        <f t="shared" ref="AN21" si="12">AN22</f>
        <v>0</v>
      </c>
      <c r="AO21" s="13">
        <f t="shared" ref="AO21" si="13">AO22</f>
        <v>16194.6</v>
      </c>
      <c r="AP21" s="13">
        <f t="shared" ref="AP21" si="14">AP22</f>
        <v>0</v>
      </c>
      <c r="AQ21" s="13">
        <f t="shared" ref="AQ21" si="15">AQ22</f>
        <v>22405.155999999999</v>
      </c>
      <c r="AR21" s="13">
        <f t="shared" ref="AR21" si="16">AR22</f>
        <v>0</v>
      </c>
      <c r="AS21" s="13">
        <f t="shared" ref="AS21" si="17">AS22</f>
        <v>1670</v>
      </c>
      <c r="AT21" s="13">
        <f t="shared" ref="AT21" si="18">AT22</f>
        <v>0</v>
      </c>
      <c r="AU21" s="13">
        <f t="shared" ref="AU21" si="19">AU22</f>
        <v>21517.010999999999</v>
      </c>
      <c r="AV21" s="13">
        <f t="shared" ref="AV21" si="20">AV22</f>
        <v>0</v>
      </c>
      <c r="AW21" s="13">
        <f t="shared" ref="AW21" si="21">AW22</f>
        <v>1670</v>
      </c>
      <c r="AX21" s="13">
        <f t="shared" ref="AX21" si="22">AX22</f>
        <v>0</v>
      </c>
      <c r="AY21" s="13">
        <f t="shared" ref="AY21" si="23">AY22</f>
        <v>22096.206550000003</v>
      </c>
      <c r="AZ21" s="13">
        <f t="shared" ref="AZ21" si="24">AZ22</f>
        <v>0</v>
      </c>
      <c r="BA21" s="13">
        <f t="shared" ref="BA21" si="25">BA22</f>
        <v>1670</v>
      </c>
      <c r="BB21" s="13">
        <f t="shared" ref="BB21" si="26">BB22</f>
        <v>0</v>
      </c>
      <c r="BC21" s="13">
        <f t="shared" ref="BC21" si="27">BC22</f>
        <v>26406.107190000002</v>
      </c>
      <c r="BD21" s="13">
        <f t="shared" ref="BD21" si="28">BD22</f>
        <v>23440.104149999999</v>
      </c>
      <c r="BE21" s="13">
        <f t="shared" ref="BE21" si="29">BE22</f>
        <v>0</v>
      </c>
      <c r="BF21" s="13">
        <f t="shared" ref="BF21" si="30">BF22</f>
        <v>0</v>
      </c>
      <c r="BG21" s="13">
        <f t="shared" ref="BG21" si="31">BG22</f>
        <v>22767.300000000003</v>
      </c>
      <c r="BH21" s="13">
        <f t="shared" ref="BH21" si="32">BH22</f>
        <v>22284.400000000001</v>
      </c>
      <c r="BI21" s="13">
        <f t="shared" ref="BI21" si="33">BI22</f>
        <v>0</v>
      </c>
      <c r="BJ21" s="13">
        <f t="shared" ref="BJ21" si="34">BJ22</f>
        <v>0</v>
      </c>
      <c r="BK21" s="13">
        <f t="shared" ref="BK21" si="35">BK22</f>
        <v>21339.078999999998</v>
      </c>
      <c r="BL21" s="13">
        <f t="shared" ref="BL21" si="36">BL22</f>
        <v>0</v>
      </c>
      <c r="BM21" s="13">
        <f t="shared" ref="BM21" si="37">BM22</f>
        <v>1670</v>
      </c>
      <c r="BN21" s="13">
        <f t="shared" ref="BN21" si="38">BN22</f>
        <v>0</v>
      </c>
      <c r="BO21" s="13">
        <f t="shared" ref="BO21" si="39">BO22</f>
        <v>19301.596000000001</v>
      </c>
      <c r="BP21" s="13">
        <f t="shared" ref="BP21" si="40">BP22</f>
        <v>0</v>
      </c>
      <c r="BQ21" s="13">
        <f t="shared" ref="BQ21" si="41">BQ22</f>
        <v>1670</v>
      </c>
      <c r="BR21" s="13">
        <f t="shared" ref="BR21" si="42">BR22</f>
        <v>0</v>
      </c>
      <c r="BS21" s="13">
        <f t="shared" ref="BS21" si="43">BS22</f>
        <v>19866.041000000001</v>
      </c>
      <c r="BT21" s="13">
        <f t="shared" ref="BT21" si="44">BT22</f>
        <v>0</v>
      </c>
      <c r="BU21" s="13">
        <f t="shared" ref="BU21" si="45">BU22</f>
        <v>1670</v>
      </c>
      <c r="BV21" s="13">
        <f t="shared" ref="BV21" si="46">BV22</f>
        <v>0</v>
      </c>
      <c r="BW21" s="13">
        <f t="shared" ref="BW21" si="47">BW22</f>
        <v>21360.762050000001</v>
      </c>
      <c r="BX21" s="13">
        <f t="shared" ref="BX21" si="48">BX22</f>
        <v>0</v>
      </c>
      <c r="BY21" s="13">
        <f t="shared" ref="BY21" si="49">BY22</f>
        <v>1670</v>
      </c>
      <c r="BZ21" s="13">
        <f t="shared" ref="BZ21" si="50">BZ22</f>
        <v>0</v>
      </c>
      <c r="CA21" s="13">
        <f t="shared" ref="CA21" si="51">CA22</f>
        <v>42850.322310000003</v>
      </c>
      <c r="CB21" s="13">
        <f t="shared" ref="CB21" si="52">CB22</f>
        <v>1632.0227</v>
      </c>
      <c r="CC21" s="13">
        <f t="shared" ref="CC21" si="53">CC22</f>
        <v>22284.400000000001</v>
      </c>
      <c r="CD21" s="13">
        <f t="shared" ref="CD21" si="54">CD22</f>
        <v>0</v>
      </c>
      <c r="CE21" s="13">
        <f t="shared" ref="CE21" si="55">CE22</f>
        <v>37973.259999999995</v>
      </c>
      <c r="CF21" s="13">
        <f t="shared" ref="CF21" si="56">CF22</f>
        <v>0</v>
      </c>
      <c r="CG21" s="13">
        <f t="shared" ref="CG21" si="57">CG22</f>
        <v>16194.6</v>
      </c>
      <c r="CH21" s="13">
        <f t="shared" ref="CH21" si="58">CH22</f>
        <v>0</v>
      </c>
      <c r="CI21" s="13">
        <f t="shared" ref="CI21" si="59">CI22</f>
        <v>22405.155999999999</v>
      </c>
      <c r="CJ21" s="13">
        <f t="shared" ref="CJ21" si="60">CJ22</f>
        <v>0</v>
      </c>
      <c r="CK21" s="13">
        <f t="shared" ref="CK21" si="61">CK22</f>
        <v>1670</v>
      </c>
      <c r="CL21" s="13">
        <f t="shared" ref="CL21" si="62">CL22</f>
        <v>0</v>
      </c>
      <c r="CM21" s="13">
        <f t="shared" ref="CM21" si="63">CM22</f>
        <v>23440.104149999999</v>
      </c>
      <c r="CN21" s="13">
        <f t="shared" ref="CN21" si="64">CN22</f>
        <v>0</v>
      </c>
      <c r="CO21" s="13">
        <f t="shared" ref="CO21" si="65">CO22</f>
        <v>22284.400000000001</v>
      </c>
      <c r="CP21" s="13">
        <f t="shared" ref="CP21" si="66">CP22</f>
        <v>0</v>
      </c>
      <c r="CQ21" s="13">
        <f t="shared" ref="CQ21" si="67">CQ22</f>
        <v>21339.078999999998</v>
      </c>
      <c r="CR21" s="13">
        <f t="shared" ref="CR21" si="68">CR22</f>
        <v>0</v>
      </c>
      <c r="CS21" s="13">
        <f t="shared" ref="CS21" si="69">CS22</f>
        <v>1670</v>
      </c>
      <c r="CT21" s="13">
        <f t="shared" ref="CT21" si="70">CT22</f>
        <v>0</v>
      </c>
      <c r="CU21" s="13">
        <f t="shared" ref="CU21" si="71">CU22</f>
        <v>19301.596000000001</v>
      </c>
      <c r="CV21" s="13">
        <f t="shared" ref="CV21" si="72">CV22</f>
        <v>0</v>
      </c>
      <c r="CW21" s="13">
        <f t="shared" ref="CW21" si="73">CW22</f>
        <v>1670</v>
      </c>
      <c r="CX21" s="13">
        <f t="shared" ref="CX21" si="74">CX22</f>
        <v>0</v>
      </c>
      <c r="CY21" s="31"/>
    </row>
    <row r="22" spans="1:103" s="9" customFormat="1" ht="71.25" x14ac:dyDescent="0.25">
      <c r="A22" s="88" t="s">
        <v>193</v>
      </c>
      <c r="B22" s="89">
        <v>5002</v>
      </c>
      <c r="C22" s="8" t="s">
        <v>24</v>
      </c>
      <c r="D22" s="8" t="s">
        <v>24</v>
      </c>
      <c r="E22" s="8" t="s">
        <v>24</v>
      </c>
      <c r="F22" s="8" t="s">
        <v>24</v>
      </c>
      <c r="G22" s="8" t="s">
        <v>24</v>
      </c>
      <c r="H22" s="8" t="s">
        <v>24</v>
      </c>
      <c r="I22" s="8" t="s">
        <v>24</v>
      </c>
      <c r="J22" s="8" t="s">
        <v>24</v>
      </c>
      <c r="K22" s="8" t="s">
        <v>24</v>
      </c>
      <c r="L22" s="8" t="s">
        <v>24</v>
      </c>
      <c r="M22" s="8" t="s">
        <v>24</v>
      </c>
      <c r="N22" s="8" t="s">
        <v>24</v>
      </c>
      <c r="O22" s="8" t="s">
        <v>24</v>
      </c>
      <c r="P22" s="8" t="s">
        <v>24</v>
      </c>
      <c r="Q22" s="8" t="s">
        <v>24</v>
      </c>
      <c r="R22" s="8" t="s">
        <v>24</v>
      </c>
      <c r="S22" s="8" t="s">
        <v>24</v>
      </c>
      <c r="T22" s="8" t="s">
        <v>24</v>
      </c>
      <c r="U22" s="8" t="s">
        <v>24</v>
      </c>
      <c r="V22" s="8" t="s">
        <v>24</v>
      </c>
      <c r="W22" s="8" t="s">
        <v>24</v>
      </c>
      <c r="X22" s="8" t="s">
        <v>24</v>
      </c>
      <c r="Y22" s="8" t="s">
        <v>24</v>
      </c>
      <c r="Z22" s="8" t="s">
        <v>24</v>
      </c>
      <c r="AA22" s="8" t="s">
        <v>24</v>
      </c>
      <c r="AB22" s="8" t="s">
        <v>24</v>
      </c>
      <c r="AC22" s="8" t="s">
        <v>24</v>
      </c>
      <c r="AD22" s="8" t="s">
        <v>24</v>
      </c>
      <c r="AE22" s="13">
        <f>AE24+AE25+AE26+AE27+AE28+AE29+AE30+AE31+AE32+AE33+AE34+AE35+AE36+AE37+AE38+AE39+AE40</f>
        <v>45895.051189999998</v>
      </c>
      <c r="AF22" s="13">
        <f t="shared" ref="AF22" si="75">AF24+AF25+AF26+AF27+AF28+AF29+AF30+AF31+AF32+AF33+AF34+AF35+AF36+AF37+AF38+AF39+AF40</f>
        <v>42850.322310000003</v>
      </c>
      <c r="AG22" s="13">
        <f t="shared" ref="AG22:AL22" si="76">AG24+AG25+AG26+AG27+AG28+AG29+AG30+AG31+AG32+AG33+AG34+AG35+AG36+AG37+AG38+AG39+AG40</f>
        <v>0</v>
      </c>
      <c r="AH22" s="13">
        <f t="shared" si="76"/>
        <v>0</v>
      </c>
      <c r="AI22" s="13">
        <f t="shared" si="76"/>
        <v>22767.300000000003</v>
      </c>
      <c r="AJ22" s="13">
        <f t="shared" si="76"/>
        <v>22284.400000000001</v>
      </c>
      <c r="AK22" s="13">
        <f t="shared" si="76"/>
        <v>0</v>
      </c>
      <c r="AL22" s="13">
        <f t="shared" si="76"/>
        <v>0</v>
      </c>
      <c r="AM22" s="13">
        <f>AM24+AM25+AM26+AM27+AM28+AM29+AM30+AM31+AM32+AM33+AM34+AM35+AM36+AM37+AM38+AM39+AM40</f>
        <v>37973.259999999995</v>
      </c>
      <c r="AN22" s="13">
        <f t="shared" ref="AN22" si="77">AN24+AN25+AN26+AN27+AN28+AN29+AN30+AN31+AN32+AN33+AN34+AN35+AN36+AN37+AN38+AN39+AN40</f>
        <v>0</v>
      </c>
      <c r="AO22" s="13">
        <f t="shared" ref="AO22:CX22" si="78">AO24+AO25+AO26+AO27+AO28+AO29+AO30+AO31+AO32+AO33+AO34+AO35+AO36+AO37+AO38+AO39+AO40</f>
        <v>16194.6</v>
      </c>
      <c r="AP22" s="13">
        <f t="shared" si="78"/>
        <v>0</v>
      </c>
      <c r="AQ22" s="13">
        <f t="shared" si="78"/>
        <v>22405.155999999999</v>
      </c>
      <c r="AR22" s="13">
        <f t="shared" si="78"/>
        <v>0</v>
      </c>
      <c r="AS22" s="13">
        <f t="shared" si="78"/>
        <v>1670</v>
      </c>
      <c r="AT22" s="13">
        <f t="shared" si="78"/>
        <v>0</v>
      </c>
      <c r="AU22" s="13">
        <f t="shared" si="78"/>
        <v>21517.010999999999</v>
      </c>
      <c r="AV22" s="13">
        <f t="shared" si="78"/>
        <v>0</v>
      </c>
      <c r="AW22" s="13">
        <f t="shared" si="78"/>
        <v>1670</v>
      </c>
      <c r="AX22" s="13">
        <f t="shared" si="78"/>
        <v>0</v>
      </c>
      <c r="AY22" s="13">
        <f t="shared" si="78"/>
        <v>22096.206550000003</v>
      </c>
      <c r="AZ22" s="13">
        <f t="shared" si="78"/>
        <v>0</v>
      </c>
      <c r="BA22" s="13">
        <f t="shared" si="78"/>
        <v>1670</v>
      </c>
      <c r="BB22" s="13">
        <f t="shared" si="78"/>
        <v>0</v>
      </c>
      <c r="BC22" s="13">
        <f t="shared" si="78"/>
        <v>26406.107190000002</v>
      </c>
      <c r="BD22" s="13">
        <f t="shared" si="78"/>
        <v>23440.104149999999</v>
      </c>
      <c r="BE22" s="13">
        <f t="shared" si="78"/>
        <v>0</v>
      </c>
      <c r="BF22" s="13">
        <f t="shared" si="78"/>
        <v>0</v>
      </c>
      <c r="BG22" s="13">
        <f t="shared" si="78"/>
        <v>22767.300000000003</v>
      </c>
      <c r="BH22" s="13">
        <f t="shared" si="78"/>
        <v>22284.400000000001</v>
      </c>
      <c r="BI22" s="13">
        <f t="shared" si="78"/>
        <v>0</v>
      </c>
      <c r="BJ22" s="13">
        <f t="shared" si="78"/>
        <v>0</v>
      </c>
      <c r="BK22" s="13">
        <f t="shared" si="78"/>
        <v>21339.078999999998</v>
      </c>
      <c r="BL22" s="13">
        <f t="shared" si="78"/>
        <v>0</v>
      </c>
      <c r="BM22" s="13">
        <f t="shared" si="78"/>
        <v>1670</v>
      </c>
      <c r="BN22" s="13">
        <f t="shared" si="78"/>
        <v>0</v>
      </c>
      <c r="BO22" s="13">
        <f t="shared" si="78"/>
        <v>19301.596000000001</v>
      </c>
      <c r="BP22" s="13">
        <f t="shared" si="78"/>
        <v>0</v>
      </c>
      <c r="BQ22" s="13">
        <f t="shared" si="78"/>
        <v>1670</v>
      </c>
      <c r="BR22" s="13">
        <f t="shared" si="78"/>
        <v>0</v>
      </c>
      <c r="BS22" s="13">
        <f t="shared" si="78"/>
        <v>19866.041000000001</v>
      </c>
      <c r="BT22" s="13">
        <f t="shared" si="78"/>
        <v>0</v>
      </c>
      <c r="BU22" s="13">
        <f t="shared" si="78"/>
        <v>1670</v>
      </c>
      <c r="BV22" s="13">
        <f t="shared" si="78"/>
        <v>0</v>
      </c>
      <c r="BW22" s="13">
        <f t="shared" si="78"/>
        <v>21360.762050000001</v>
      </c>
      <c r="BX22" s="13">
        <f t="shared" si="78"/>
        <v>0</v>
      </c>
      <c r="BY22" s="13">
        <f t="shared" si="78"/>
        <v>1670</v>
      </c>
      <c r="BZ22" s="13">
        <f t="shared" si="78"/>
        <v>0</v>
      </c>
      <c r="CA22" s="13">
        <f t="shared" si="78"/>
        <v>42850.322310000003</v>
      </c>
      <c r="CB22" s="13">
        <f t="shared" si="78"/>
        <v>1632.0227</v>
      </c>
      <c r="CC22" s="13">
        <f t="shared" si="78"/>
        <v>22284.400000000001</v>
      </c>
      <c r="CD22" s="13">
        <f t="shared" si="78"/>
        <v>0</v>
      </c>
      <c r="CE22" s="13">
        <f t="shared" si="78"/>
        <v>37973.259999999995</v>
      </c>
      <c r="CF22" s="13">
        <f t="shared" si="78"/>
        <v>0</v>
      </c>
      <c r="CG22" s="13">
        <f t="shared" si="78"/>
        <v>16194.6</v>
      </c>
      <c r="CH22" s="13">
        <f t="shared" si="78"/>
        <v>0</v>
      </c>
      <c r="CI22" s="13">
        <f t="shared" si="78"/>
        <v>22405.155999999999</v>
      </c>
      <c r="CJ22" s="13">
        <f t="shared" si="78"/>
        <v>0</v>
      </c>
      <c r="CK22" s="13">
        <f t="shared" si="78"/>
        <v>1670</v>
      </c>
      <c r="CL22" s="13">
        <f t="shared" si="78"/>
        <v>0</v>
      </c>
      <c r="CM22" s="13">
        <f t="shared" si="78"/>
        <v>23440.104149999999</v>
      </c>
      <c r="CN22" s="13">
        <f t="shared" si="78"/>
        <v>0</v>
      </c>
      <c r="CO22" s="13">
        <f t="shared" si="78"/>
        <v>22284.400000000001</v>
      </c>
      <c r="CP22" s="13">
        <f t="shared" si="78"/>
        <v>0</v>
      </c>
      <c r="CQ22" s="13">
        <f t="shared" si="78"/>
        <v>21339.078999999998</v>
      </c>
      <c r="CR22" s="13">
        <f t="shared" si="78"/>
        <v>0</v>
      </c>
      <c r="CS22" s="13">
        <f t="shared" si="78"/>
        <v>1670</v>
      </c>
      <c r="CT22" s="13">
        <f t="shared" si="78"/>
        <v>0</v>
      </c>
      <c r="CU22" s="13">
        <f t="shared" si="78"/>
        <v>19301.596000000001</v>
      </c>
      <c r="CV22" s="13">
        <f t="shared" si="78"/>
        <v>0</v>
      </c>
      <c r="CW22" s="13">
        <f t="shared" si="78"/>
        <v>1670</v>
      </c>
      <c r="CX22" s="13">
        <f t="shared" si="78"/>
        <v>0</v>
      </c>
      <c r="CY22" s="31"/>
    </row>
    <row r="23" spans="1:103" s="7" customFormat="1" x14ac:dyDescent="0.25">
      <c r="A23" s="91" t="s">
        <v>2</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92"/>
    </row>
    <row r="24" spans="1:103" s="4" customFormat="1" ht="75.75" customHeight="1" x14ac:dyDescent="0.25">
      <c r="A24" s="95" t="s">
        <v>174</v>
      </c>
      <c r="B24" s="112">
        <v>5006</v>
      </c>
      <c r="C24" s="94" t="s">
        <v>92</v>
      </c>
      <c r="D24" s="113" t="s">
        <v>93</v>
      </c>
      <c r="E24" s="113" t="s">
        <v>94</v>
      </c>
      <c r="F24" s="36"/>
      <c r="G24" s="36"/>
      <c r="H24" s="36"/>
      <c r="I24" s="36"/>
      <c r="J24" s="36"/>
      <c r="K24" s="36"/>
      <c r="L24" s="36"/>
      <c r="M24" s="36"/>
      <c r="N24" s="36"/>
      <c r="O24" s="36"/>
      <c r="P24" s="36"/>
      <c r="Q24" s="36"/>
      <c r="R24" s="36"/>
      <c r="S24" s="36"/>
      <c r="T24" s="36"/>
      <c r="U24" s="36"/>
      <c r="V24" s="36"/>
      <c r="W24" s="114"/>
      <c r="X24" s="115"/>
      <c r="Y24" s="115"/>
      <c r="Z24" s="36"/>
      <c r="AA24" s="36"/>
      <c r="AB24" s="36"/>
      <c r="AC24" s="102">
        <v>17</v>
      </c>
      <c r="AD24" s="116" t="s">
        <v>61</v>
      </c>
      <c r="AE24" s="97">
        <f>33990.2+229.794+235-13766.19-1006</f>
        <v>19682.803999999996</v>
      </c>
      <c r="AF24" s="12">
        <v>19324.49797</v>
      </c>
      <c r="AG24" s="12">
        <v>0</v>
      </c>
      <c r="AH24" s="12">
        <v>0</v>
      </c>
      <c r="AI24" s="12">
        <f>31299.49-13766.19</f>
        <v>17533.300000000003</v>
      </c>
      <c r="AJ24" s="12">
        <f>31299.49-13766.19</f>
        <v>17533.300000000003</v>
      </c>
      <c r="AK24" s="12">
        <v>0</v>
      </c>
      <c r="AL24" s="12">
        <v>0</v>
      </c>
      <c r="AM24" s="97">
        <f>17168.171-400</f>
        <v>16768.170999999998</v>
      </c>
      <c r="AN24" s="12">
        <v>0</v>
      </c>
      <c r="AO24" s="12">
        <v>14524.6</v>
      </c>
      <c r="AP24" s="12">
        <v>0</v>
      </c>
      <c r="AQ24" s="12">
        <v>2460.15</v>
      </c>
      <c r="AR24" s="12">
        <v>0</v>
      </c>
      <c r="AS24" s="12">
        <v>0</v>
      </c>
      <c r="AT24" s="12">
        <v>0</v>
      </c>
      <c r="AU24" s="12">
        <v>1157</v>
      </c>
      <c r="AV24" s="12">
        <v>0</v>
      </c>
      <c r="AW24" s="12">
        <v>0</v>
      </c>
      <c r="AX24" s="12">
        <v>0</v>
      </c>
      <c r="AY24" s="12">
        <v>832.7</v>
      </c>
      <c r="AZ24" s="12">
        <v>0</v>
      </c>
      <c r="BA24" s="12">
        <v>0</v>
      </c>
      <c r="BB24" s="12">
        <v>0</v>
      </c>
      <c r="BC24" s="12">
        <v>996.56</v>
      </c>
      <c r="BD24" s="12">
        <v>706.97981000000004</v>
      </c>
      <c r="BE24" s="12">
        <f>AG24</f>
        <v>0</v>
      </c>
      <c r="BF24" s="12">
        <f t="shared" ref="BF24:BJ24" si="79">AH24</f>
        <v>0</v>
      </c>
      <c r="BG24" s="12">
        <f t="shared" si="79"/>
        <v>17533.300000000003</v>
      </c>
      <c r="BH24" s="12">
        <f t="shared" si="79"/>
        <v>17533.300000000003</v>
      </c>
      <c r="BI24" s="12">
        <f t="shared" si="79"/>
        <v>0</v>
      </c>
      <c r="BJ24" s="12">
        <f t="shared" si="79"/>
        <v>0</v>
      </c>
      <c r="BK24" s="12">
        <v>895.99</v>
      </c>
      <c r="BL24" s="12">
        <f>AN24</f>
        <v>0</v>
      </c>
      <c r="BM24" s="12">
        <f>AO24*0</f>
        <v>0</v>
      </c>
      <c r="BN24" s="12">
        <f t="shared" ref="BN24" si="80">AP24</f>
        <v>0</v>
      </c>
      <c r="BO24" s="12">
        <v>660.15</v>
      </c>
      <c r="BP24" s="12">
        <f>AR24</f>
        <v>0</v>
      </c>
      <c r="BQ24" s="12">
        <f>AS24*0</f>
        <v>0</v>
      </c>
      <c r="BR24" s="12">
        <f t="shared" ref="BR24:BR27" si="81">AT24</f>
        <v>0</v>
      </c>
      <c r="BS24" s="12">
        <v>757</v>
      </c>
      <c r="BT24" s="12">
        <f>AV24</f>
        <v>0</v>
      </c>
      <c r="BU24" s="12">
        <f t="shared" ref="BU24:BU27" si="82">AW24</f>
        <v>0</v>
      </c>
      <c r="BV24" s="12">
        <f t="shared" ref="BV24:BV27" si="83">AX24</f>
        <v>0</v>
      </c>
      <c r="BW24" s="12">
        <f>AY24</f>
        <v>832.7</v>
      </c>
      <c r="BX24" s="12">
        <f>AZ24</f>
        <v>0</v>
      </c>
      <c r="BY24" s="12">
        <f t="shared" ref="BY24:BY27" si="84">BA24</f>
        <v>0</v>
      </c>
      <c r="BZ24" s="12">
        <f t="shared" ref="BZ24:BZ27" si="85">BB24</f>
        <v>0</v>
      </c>
      <c r="CA24" s="12">
        <f t="shared" ref="CA24:CA63" si="86">AF24</f>
        <v>19324.49797</v>
      </c>
      <c r="CB24" s="12">
        <f t="shared" ref="CB24:CB63" si="87">AH24</f>
        <v>0</v>
      </c>
      <c r="CC24" s="12">
        <f t="shared" ref="CC24:CC63" si="88">AJ24</f>
        <v>17533.300000000003</v>
      </c>
      <c r="CD24" s="12">
        <f t="shared" ref="CD24:CD63" si="89">AL24</f>
        <v>0</v>
      </c>
      <c r="CE24" s="12">
        <f>AM24</f>
        <v>16768.170999999998</v>
      </c>
      <c r="CF24" s="12">
        <f t="shared" ref="CF24:CI24" si="90">AN24</f>
        <v>0</v>
      </c>
      <c r="CG24" s="12">
        <f t="shared" si="90"/>
        <v>14524.6</v>
      </c>
      <c r="CH24" s="12">
        <f t="shared" si="90"/>
        <v>0</v>
      </c>
      <c r="CI24" s="12">
        <f t="shared" si="90"/>
        <v>2460.15</v>
      </c>
      <c r="CJ24" s="12">
        <f t="shared" ref="CJ24:CJ63" si="91">AR24</f>
        <v>0</v>
      </c>
      <c r="CK24" s="12">
        <f t="shared" ref="CK24:CK63" si="92">AS24</f>
        <v>0</v>
      </c>
      <c r="CL24" s="12">
        <f t="shared" ref="CL24:CL63" si="93">AT24</f>
        <v>0</v>
      </c>
      <c r="CM24" s="12">
        <f>BD24</f>
        <v>706.97981000000004</v>
      </c>
      <c r="CN24" s="12">
        <f t="shared" ref="CN24:CN63" si="94">BF24</f>
        <v>0</v>
      </c>
      <c r="CO24" s="12">
        <f t="shared" ref="CO24:CO63" si="95">BH24</f>
        <v>17533.300000000003</v>
      </c>
      <c r="CP24" s="12">
        <f t="shared" ref="CP24:CP63" si="96">BJ24</f>
        <v>0</v>
      </c>
      <c r="CQ24" s="12">
        <f>BK24</f>
        <v>895.99</v>
      </c>
      <c r="CR24" s="12">
        <f t="shared" ref="CR24:CR63" si="97">BL24</f>
        <v>0</v>
      </c>
      <c r="CS24" s="12">
        <f t="shared" ref="CS24:CS63" si="98">BM24</f>
        <v>0</v>
      </c>
      <c r="CT24" s="12">
        <f t="shared" ref="CT24:CT63" si="99">BN24</f>
        <v>0</v>
      </c>
      <c r="CU24" s="12">
        <f>BO24</f>
        <v>660.15</v>
      </c>
      <c r="CV24" s="12">
        <f t="shared" ref="CV24:CV63" si="100">BP24</f>
        <v>0</v>
      </c>
      <c r="CW24" s="12">
        <f t="shared" ref="CW24:CW63" si="101">BQ24</f>
        <v>0</v>
      </c>
      <c r="CX24" s="12">
        <f t="shared" ref="CX24:CX63" si="102">BR24</f>
        <v>0</v>
      </c>
      <c r="CY24" s="93" t="s">
        <v>90</v>
      </c>
    </row>
    <row r="25" spans="1:103" s="4" customFormat="1" ht="180" customHeight="1" x14ac:dyDescent="0.25">
      <c r="A25" s="95" t="s">
        <v>175</v>
      </c>
      <c r="B25" s="112">
        <v>5008</v>
      </c>
      <c r="C25" s="94" t="s">
        <v>92</v>
      </c>
      <c r="D25" s="113" t="s">
        <v>95</v>
      </c>
      <c r="E25" s="113" t="s">
        <v>94</v>
      </c>
      <c r="F25" s="36"/>
      <c r="G25" s="36"/>
      <c r="H25" s="36"/>
      <c r="I25" s="36"/>
      <c r="J25" s="36"/>
      <c r="K25" s="36"/>
      <c r="L25" s="36"/>
      <c r="M25" s="36"/>
      <c r="N25" s="36"/>
      <c r="O25" s="36"/>
      <c r="P25" s="36"/>
      <c r="Q25" s="36"/>
      <c r="R25" s="36"/>
      <c r="S25" s="36"/>
      <c r="T25" s="36"/>
      <c r="U25" s="36"/>
      <c r="V25" s="36"/>
      <c r="W25" s="114" t="s">
        <v>124</v>
      </c>
      <c r="X25" s="115" t="s">
        <v>125</v>
      </c>
      <c r="Y25" s="115" t="s">
        <v>126</v>
      </c>
      <c r="Z25" s="36"/>
      <c r="AA25" s="36"/>
      <c r="AB25" s="36"/>
      <c r="AC25" s="102">
        <v>3</v>
      </c>
      <c r="AD25" s="116" t="s">
        <v>62</v>
      </c>
      <c r="AE25" s="97">
        <f>2853.8+50+90+3638.1-288.2651</f>
        <v>6343.6349</v>
      </c>
      <c r="AF25" s="12">
        <v>5149.5349100000003</v>
      </c>
      <c r="AG25" s="12">
        <v>0</v>
      </c>
      <c r="AH25" s="12">
        <v>0</v>
      </c>
      <c r="AI25" s="12">
        <f>482.9+3638.1</f>
        <v>4121</v>
      </c>
      <c r="AJ25" s="12">
        <v>3638.1</v>
      </c>
      <c r="AK25" s="12">
        <v>0</v>
      </c>
      <c r="AL25" s="12">
        <v>0</v>
      </c>
      <c r="AM25" s="97">
        <f>2110.441+50</f>
        <v>2160.4409999999998</v>
      </c>
      <c r="AN25" s="12">
        <v>0</v>
      </c>
      <c r="AO25" s="12">
        <v>478.9</v>
      </c>
      <c r="AP25" s="12">
        <v>0</v>
      </c>
      <c r="AQ25" s="97">
        <v>2813.68</v>
      </c>
      <c r="AR25" s="12">
        <v>0</v>
      </c>
      <c r="AS25" s="12">
        <v>478.9</v>
      </c>
      <c r="AT25" s="12">
        <v>0</v>
      </c>
      <c r="AU25" s="97">
        <v>2122.9479999999999</v>
      </c>
      <c r="AV25" s="12">
        <v>0</v>
      </c>
      <c r="AW25" s="12">
        <v>478.9</v>
      </c>
      <c r="AX25" s="12">
        <v>0</v>
      </c>
      <c r="AY25" s="12">
        <f>AU25*1.05</f>
        <v>2229.0954000000002</v>
      </c>
      <c r="AZ25" s="12">
        <v>0</v>
      </c>
      <c r="BA25" s="12">
        <f>AW25</f>
        <v>478.9</v>
      </c>
      <c r="BB25" s="12">
        <v>0</v>
      </c>
      <c r="BC25" s="12">
        <f t="shared" ref="BC25:BC48" si="103">AE25</f>
        <v>6343.6349</v>
      </c>
      <c r="BD25" s="12">
        <f t="shared" ref="BD25:BD48" si="104">AF25</f>
        <v>5149.5349100000003</v>
      </c>
      <c r="BE25" s="12">
        <f t="shared" ref="BE25:BE40" si="105">AG25</f>
        <v>0</v>
      </c>
      <c r="BF25" s="12">
        <f t="shared" ref="BF25:BF40" si="106">AH25</f>
        <v>0</v>
      </c>
      <c r="BG25" s="12">
        <f t="shared" ref="BG25:BG40" si="107">AI25</f>
        <v>4121</v>
      </c>
      <c r="BH25" s="12">
        <f t="shared" ref="BH25:BH40" si="108">AJ25</f>
        <v>3638.1</v>
      </c>
      <c r="BI25" s="12">
        <f t="shared" ref="BI25:BI40" si="109">AK25</f>
        <v>0</v>
      </c>
      <c r="BJ25" s="12">
        <f t="shared" ref="BJ25:BJ40" si="110">AL25</f>
        <v>0</v>
      </c>
      <c r="BK25" s="12">
        <f t="shared" ref="BK25:BK48" si="111">AM25</f>
        <v>2160.4409999999998</v>
      </c>
      <c r="BL25" s="12">
        <f t="shared" ref="BL25:BL27" si="112">AN25</f>
        <v>0</v>
      </c>
      <c r="BM25" s="12">
        <f t="shared" ref="BM25:BM27" si="113">AO25</f>
        <v>478.9</v>
      </c>
      <c r="BN25" s="12">
        <f t="shared" ref="BN25:BN27" si="114">AP25</f>
        <v>0</v>
      </c>
      <c r="BO25" s="12">
        <f t="shared" ref="BO25:BO48" si="115">AQ25</f>
        <v>2813.68</v>
      </c>
      <c r="BP25" s="12">
        <f t="shared" ref="BP25:BP27" si="116">AR25</f>
        <v>0</v>
      </c>
      <c r="BQ25" s="12">
        <f t="shared" ref="BQ25:BQ27" si="117">AS25</f>
        <v>478.9</v>
      </c>
      <c r="BR25" s="12">
        <f t="shared" si="81"/>
        <v>0</v>
      </c>
      <c r="BS25" s="12">
        <f t="shared" ref="BS25:BS48" si="118">AU25</f>
        <v>2122.9479999999999</v>
      </c>
      <c r="BT25" s="12">
        <f t="shared" ref="BT25:BT27" si="119">AV25</f>
        <v>0</v>
      </c>
      <c r="BU25" s="12">
        <f t="shared" si="82"/>
        <v>478.9</v>
      </c>
      <c r="BV25" s="12">
        <f t="shared" si="83"/>
        <v>0</v>
      </c>
      <c r="BW25" s="12">
        <f t="shared" ref="BW25:BW48" si="120">AY25</f>
        <v>2229.0954000000002</v>
      </c>
      <c r="BX25" s="12">
        <f t="shared" ref="BX25:BX27" si="121">AZ25</f>
        <v>0</v>
      </c>
      <c r="BY25" s="12">
        <f t="shared" si="84"/>
        <v>478.9</v>
      </c>
      <c r="BZ25" s="12">
        <f t="shared" si="85"/>
        <v>0</v>
      </c>
      <c r="CA25" s="12">
        <f t="shared" ref="CA25:CA26" si="122">AF25</f>
        <v>5149.5349100000003</v>
      </c>
      <c r="CB25" s="12">
        <f t="shared" ref="CB25" si="123">AH25</f>
        <v>0</v>
      </c>
      <c r="CC25" s="12">
        <f t="shared" ref="CC25" si="124">AJ25</f>
        <v>3638.1</v>
      </c>
      <c r="CD25" s="12">
        <f t="shared" ref="CD25:CE40" si="125">AL25</f>
        <v>0</v>
      </c>
      <c r="CE25" s="12">
        <f t="shared" si="125"/>
        <v>2160.4409999999998</v>
      </c>
      <c r="CF25" s="12">
        <f t="shared" ref="CF25:CF40" si="126">AN25</f>
        <v>0</v>
      </c>
      <c r="CG25" s="12">
        <f t="shared" ref="CG25:CG40" si="127">AO25</f>
        <v>478.9</v>
      </c>
      <c r="CH25" s="12">
        <f t="shared" ref="CH25:CH40" si="128">AP25</f>
        <v>0</v>
      </c>
      <c r="CI25" s="12">
        <f t="shared" ref="CI25:CI40" si="129">AQ25</f>
        <v>2813.68</v>
      </c>
      <c r="CJ25" s="12">
        <f t="shared" ref="CJ25" si="130">AR25</f>
        <v>0</v>
      </c>
      <c r="CK25" s="12">
        <f t="shared" ref="CK25" si="131">AS25</f>
        <v>478.9</v>
      </c>
      <c r="CL25" s="12">
        <f t="shared" ref="CL25" si="132">AT25</f>
        <v>0</v>
      </c>
      <c r="CM25" s="12">
        <f t="shared" ref="CM25:CM48" si="133">BD25</f>
        <v>5149.5349100000003</v>
      </c>
      <c r="CN25" s="12">
        <f t="shared" ref="CN25" si="134">BF25</f>
        <v>0</v>
      </c>
      <c r="CO25" s="12">
        <f t="shared" ref="CO25" si="135">BH25</f>
        <v>3638.1</v>
      </c>
      <c r="CP25" s="12">
        <f t="shared" ref="CP25" si="136">BJ25</f>
        <v>0</v>
      </c>
      <c r="CQ25" s="12">
        <f t="shared" ref="CQ25" si="137">BK25</f>
        <v>2160.4409999999998</v>
      </c>
      <c r="CR25" s="12">
        <f t="shared" ref="CR25" si="138">BL25</f>
        <v>0</v>
      </c>
      <c r="CS25" s="12">
        <f t="shared" ref="CS25" si="139">BM25</f>
        <v>478.9</v>
      </c>
      <c r="CT25" s="12">
        <f t="shared" ref="CT25" si="140">BN25</f>
        <v>0</v>
      </c>
      <c r="CU25" s="12">
        <f t="shared" ref="CU25" si="141">BO25</f>
        <v>2813.68</v>
      </c>
      <c r="CV25" s="12">
        <f t="shared" ref="CV25" si="142">BP25</f>
        <v>0</v>
      </c>
      <c r="CW25" s="12">
        <f t="shared" ref="CW25" si="143">BQ25</f>
        <v>478.9</v>
      </c>
      <c r="CX25" s="12">
        <f t="shared" ref="CX25" si="144">BR25</f>
        <v>0</v>
      </c>
      <c r="CY25" s="93" t="s">
        <v>90</v>
      </c>
    </row>
    <row r="26" spans="1:103" s="4" customFormat="1" ht="50.25" customHeight="1" x14ac:dyDescent="0.25">
      <c r="A26" s="117" t="s">
        <v>176</v>
      </c>
      <c r="B26" s="118">
        <v>5009</v>
      </c>
      <c r="C26" s="94" t="s">
        <v>92</v>
      </c>
      <c r="D26" s="113" t="s">
        <v>96</v>
      </c>
      <c r="E26" s="113" t="s">
        <v>94</v>
      </c>
      <c r="F26" s="36"/>
      <c r="G26" s="36"/>
      <c r="H26" s="36"/>
      <c r="I26" s="36"/>
      <c r="J26" s="36"/>
      <c r="K26" s="36"/>
      <c r="L26" s="36"/>
      <c r="M26" s="36"/>
      <c r="N26" s="36"/>
      <c r="O26" s="36"/>
      <c r="P26" s="36"/>
      <c r="Q26" s="36"/>
      <c r="R26" s="36"/>
      <c r="S26" s="36"/>
      <c r="T26" s="36"/>
      <c r="U26" s="36"/>
      <c r="V26" s="36"/>
      <c r="W26" s="36"/>
      <c r="X26" s="36"/>
      <c r="Y26" s="36"/>
      <c r="Z26" s="36"/>
      <c r="AA26" s="36"/>
      <c r="AB26" s="36"/>
      <c r="AC26" s="118">
        <v>16</v>
      </c>
      <c r="AD26" s="116" t="s">
        <v>63</v>
      </c>
      <c r="AE26" s="119">
        <f>1818.277+(161.621+69.82)+56.93559+35.60647-87.5-147.65692-69.82+307.75916+747.98286</f>
        <v>2893.0251600000001</v>
      </c>
      <c r="AF26" s="120">
        <v>2835.3015500000001</v>
      </c>
      <c r="AG26" s="12">
        <v>0</v>
      </c>
      <c r="AH26" s="12">
        <v>0</v>
      </c>
      <c r="AI26" s="12">
        <v>0</v>
      </c>
      <c r="AJ26" s="12">
        <v>0</v>
      </c>
      <c r="AK26" s="12">
        <v>0</v>
      </c>
      <c r="AL26" s="12">
        <v>0</v>
      </c>
      <c r="AM26" s="119">
        <f>1646.925-276.139</f>
        <v>1370.7860000000001</v>
      </c>
      <c r="AN26" s="12">
        <v>0</v>
      </c>
      <c r="AO26" s="12">
        <v>0</v>
      </c>
      <c r="AP26" s="12">
        <v>0</v>
      </c>
      <c r="AQ26" s="120">
        <v>3081.7919999999999</v>
      </c>
      <c r="AR26" s="12">
        <v>0</v>
      </c>
      <c r="AS26" s="12">
        <v>0</v>
      </c>
      <c r="AT26" s="12">
        <v>0</v>
      </c>
      <c r="AU26" s="120">
        <v>3639.7730000000001</v>
      </c>
      <c r="AV26" s="12">
        <v>0</v>
      </c>
      <c r="AW26" s="12">
        <v>0</v>
      </c>
      <c r="AX26" s="12">
        <v>0</v>
      </c>
      <c r="AY26" s="119">
        <f>AU26*1.05</f>
        <v>3821.7616500000004</v>
      </c>
      <c r="AZ26" s="12">
        <v>0</v>
      </c>
      <c r="BA26" s="12">
        <v>0</v>
      </c>
      <c r="BB26" s="12">
        <v>0</v>
      </c>
      <c r="BC26" s="12">
        <f t="shared" si="103"/>
        <v>2893.0251600000001</v>
      </c>
      <c r="BD26" s="12">
        <f t="shared" si="104"/>
        <v>2835.3015500000001</v>
      </c>
      <c r="BE26" s="12">
        <f t="shared" si="105"/>
        <v>0</v>
      </c>
      <c r="BF26" s="12">
        <f t="shared" si="106"/>
        <v>0</v>
      </c>
      <c r="BG26" s="12">
        <f t="shared" si="107"/>
        <v>0</v>
      </c>
      <c r="BH26" s="12">
        <f t="shared" si="108"/>
        <v>0</v>
      </c>
      <c r="BI26" s="12">
        <f t="shared" si="109"/>
        <v>0</v>
      </c>
      <c r="BJ26" s="12">
        <f t="shared" si="110"/>
        <v>0</v>
      </c>
      <c r="BK26" s="12">
        <f>AM26</f>
        <v>1370.7860000000001</v>
      </c>
      <c r="BL26" s="12">
        <f t="shared" si="112"/>
        <v>0</v>
      </c>
      <c r="BM26" s="12">
        <f t="shared" si="113"/>
        <v>0</v>
      </c>
      <c r="BN26" s="12">
        <f t="shared" si="114"/>
        <v>0</v>
      </c>
      <c r="BO26" s="12">
        <f>AQ26-939.56</f>
        <v>2142.232</v>
      </c>
      <c r="BP26" s="12">
        <f t="shared" si="116"/>
        <v>0</v>
      </c>
      <c r="BQ26" s="12">
        <f t="shared" si="117"/>
        <v>0</v>
      </c>
      <c r="BR26" s="12">
        <f t="shared" si="81"/>
        <v>0</v>
      </c>
      <c r="BS26" s="12">
        <f>AU26-949.47</f>
        <v>2690.3029999999999</v>
      </c>
      <c r="BT26" s="12">
        <f t="shared" si="119"/>
        <v>0</v>
      </c>
      <c r="BU26" s="12">
        <f t="shared" si="82"/>
        <v>0</v>
      </c>
      <c r="BV26" s="12">
        <f t="shared" si="83"/>
        <v>0</v>
      </c>
      <c r="BW26" s="12">
        <f t="shared" si="120"/>
        <v>3821.7616500000004</v>
      </c>
      <c r="BX26" s="12">
        <f t="shared" si="121"/>
        <v>0</v>
      </c>
      <c r="BY26" s="12">
        <f t="shared" si="84"/>
        <v>0</v>
      </c>
      <c r="BZ26" s="12">
        <f t="shared" si="85"/>
        <v>0</v>
      </c>
      <c r="CA26" s="12">
        <f t="shared" si="122"/>
        <v>2835.3015500000001</v>
      </c>
      <c r="CB26" s="12">
        <f>AH26</f>
        <v>0</v>
      </c>
      <c r="CC26" s="12">
        <f>AJ26</f>
        <v>0</v>
      </c>
      <c r="CD26" s="12">
        <f>AL26</f>
        <v>0</v>
      </c>
      <c r="CE26" s="12">
        <f t="shared" si="125"/>
        <v>1370.7860000000001</v>
      </c>
      <c r="CF26" s="12">
        <f t="shared" si="126"/>
        <v>0</v>
      </c>
      <c r="CG26" s="12">
        <f t="shared" si="127"/>
        <v>0</v>
      </c>
      <c r="CH26" s="12">
        <f t="shared" si="128"/>
        <v>0</v>
      </c>
      <c r="CI26" s="12">
        <f t="shared" si="129"/>
        <v>3081.7919999999999</v>
      </c>
      <c r="CJ26" s="12">
        <f>AR26</f>
        <v>0</v>
      </c>
      <c r="CK26" s="12">
        <f>AS26</f>
        <v>0</v>
      </c>
      <c r="CL26" s="12">
        <f>AT26</f>
        <v>0</v>
      </c>
      <c r="CM26" s="12">
        <f t="shared" si="133"/>
        <v>2835.3015500000001</v>
      </c>
      <c r="CN26" s="12">
        <f t="shared" si="94"/>
        <v>0</v>
      </c>
      <c r="CO26" s="12">
        <f t="shared" si="95"/>
        <v>0</v>
      </c>
      <c r="CP26" s="12">
        <f t="shared" si="96"/>
        <v>0</v>
      </c>
      <c r="CQ26" s="12">
        <f t="shared" ref="CQ26:CQ63" si="145">BK26</f>
        <v>1370.7860000000001</v>
      </c>
      <c r="CR26" s="12">
        <f t="shared" si="97"/>
        <v>0</v>
      </c>
      <c r="CS26" s="12">
        <f t="shared" si="98"/>
        <v>0</v>
      </c>
      <c r="CT26" s="12">
        <f t="shared" si="99"/>
        <v>0</v>
      </c>
      <c r="CU26" s="12">
        <f t="shared" ref="CU26:CU63" si="146">BO26</f>
        <v>2142.232</v>
      </c>
      <c r="CV26" s="12">
        <f t="shared" si="100"/>
        <v>0</v>
      </c>
      <c r="CW26" s="12">
        <f t="shared" si="101"/>
        <v>0</v>
      </c>
      <c r="CX26" s="12">
        <f t="shared" si="102"/>
        <v>0</v>
      </c>
      <c r="CY26" s="93" t="s">
        <v>90</v>
      </c>
    </row>
    <row r="27" spans="1:103" s="4" customFormat="1" ht="65.25" customHeight="1" x14ac:dyDescent="0.25">
      <c r="A27" s="121"/>
      <c r="B27" s="122"/>
      <c r="C27" s="94" t="s">
        <v>97</v>
      </c>
      <c r="D27" s="113" t="s">
        <v>98</v>
      </c>
      <c r="E27" s="123" t="s">
        <v>99</v>
      </c>
      <c r="F27" s="36"/>
      <c r="G27" s="36"/>
      <c r="H27" s="36"/>
      <c r="I27" s="36"/>
      <c r="J27" s="36"/>
      <c r="K27" s="36"/>
      <c r="L27" s="36"/>
      <c r="M27" s="36"/>
      <c r="N27" s="36"/>
      <c r="O27" s="36"/>
      <c r="P27" s="36"/>
      <c r="Q27" s="36"/>
      <c r="R27" s="36"/>
      <c r="S27" s="36"/>
      <c r="T27" s="36"/>
      <c r="U27" s="36"/>
      <c r="V27" s="36"/>
      <c r="W27" s="36"/>
      <c r="X27" s="36"/>
      <c r="Y27" s="36"/>
      <c r="Z27" s="36"/>
      <c r="AA27" s="36"/>
      <c r="AB27" s="36"/>
      <c r="AC27" s="122"/>
      <c r="AD27" s="116" t="s">
        <v>6</v>
      </c>
      <c r="AE27" s="124">
        <f>(161.621+69.82)+1382.44352-161.621-69.82</f>
        <v>1382.44352</v>
      </c>
      <c r="AF27" s="12">
        <v>1382.44352</v>
      </c>
      <c r="AG27" s="12">
        <v>0</v>
      </c>
      <c r="AH27" s="12">
        <v>0</v>
      </c>
      <c r="AI27" s="12">
        <v>0</v>
      </c>
      <c r="AJ27" s="12">
        <v>0</v>
      </c>
      <c r="AK27" s="12">
        <v>0</v>
      </c>
      <c r="AL27" s="12">
        <v>0</v>
      </c>
      <c r="AM27" s="124">
        <v>279.3</v>
      </c>
      <c r="AN27" s="12">
        <v>0</v>
      </c>
      <c r="AO27" s="12">
        <v>0</v>
      </c>
      <c r="AP27" s="12">
        <v>0</v>
      </c>
      <c r="AQ27" s="12">
        <v>0</v>
      </c>
      <c r="AR27" s="12">
        <v>0</v>
      </c>
      <c r="AS27" s="12">
        <v>0</v>
      </c>
      <c r="AT27" s="12">
        <v>0</v>
      </c>
      <c r="AU27" s="12">
        <v>0</v>
      </c>
      <c r="AV27" s="12">
        <v>0</v>
      </c>
      <c r="AW27" s="12">
        <v>0</v>
      </c>
      <c r="AX27" s="12">
        <v>0</v>
      </c>
      <c r="AY27" s="12">
        <v>0</v>
      </c>
      <c r="AZ27" s="12">
        <v>0</v>
      </c>
      <c r="BA27" s="12">
        <v>0</v>
      </c>
      <c r="BB27" s="12">
        <v>0</v>
      </c>
      <c r="BC27" s="12">
        <f t="shared" si="103"/>
        <v>1382.44352</v>
      </c>
      <c r="BD27" s="12">
        <f t="shared" si="104"/>
        <v>1382.44352</v>
      </c>
      <c r="BE27" s="12">
        <f t="shared" si="105"/>
        <v>0</v>
      </c>
      <c r="BF27" s="12">
        <f t="shared" si="106"/>
        <v>0</v>
      </c>
      <c r="BG27" s="12">
        <f t="shared" si="107"/>
        <v>0</v>
      </c>
      <c r="BH27" s="12">
        <f t="shared" si="108"/>
        <v>0</v>
      </c>
      <c r="BI27" s="12">
        <f t="shared" si="109"/>
        <v>0</v>
      </c>
      <c r="BJ27" s="12">
        <f t="shared" si="110"/>
        <v>0</v>
      </c>
      <c r="BK27" s="12">
        <f t="shared" si="111"/>
        <v>279.3</v>
      </c>
      <c r="BL27" s="12">
        <f t="shared" si="112"/>
        <v>0</v>
      </c>
      <c r="BM27" s="12">
        <f t="shared" si="113"/>
        <v>0</v>
      </c>
      <c r="BN27" s="12">
        <f t="shared" si="114"/>
        <v>0</v>
      </c>
      <c r="BO27" s="12">
        <f t="shared" si="115"/>
        <v>0</v>
      </c>
      <c r="BP27" s="12">
        <f t="shared" si="116"/>
        <v>0</v>
      </c>
      <c r="BQ27" s="12">
        <f t="shared" si="117"/>
        <v>0</v>
      </c>
      <c r="BR27" s="12">
        <f t="shared" si="81"/>
        <v>0</v>
      </c>
      <c r="BS27" s="12">
        <f t="shared" si="118"/>
        <v>0</v>
      </c>
      <c r="BT27" s="12">
        <f t="shared" si="119"/>
        <v>0</v>
      </c>
      <c r="BU27" s="12">
        <f t="shared" si="82"/>
        <v>0</v>
      </c>
      <c r="BV27" s="12">
        <f t="shared" si="83"/>
        <v>0</v>
      </c>
      <c r="BW27" s="12">
        <f t="shared" si="120"/>
        <v>0</v>
      </c>
      <c r="BX27" s="12">
        <f t="shared" si="121"/>
        <v>0</v>
      </c>
      <c r="BY27" s="12">
        <f t="shared" si="84"/>
        <v>0</v>
      </c>
      <c r="BZ27" s="12">
        <f t="shared" si="85"/>
        <v>0</v>
      </c>
      <c r="CA27" s="12">
        <f t="shared" ref="CA27:CA28" si="147">AF27</f>
        <v>1382.44352</v>
      </c>
      <c r="CB27" s="12">
        <f t="shared" ref="CB27:CB28" si="148">AH27</f>
        <v>0</v>
      </c>
      <c r="CC27" s="12">
        <f t="shared" ref="CC27:CC28" si="149">AJ27</f>
        <v>0</v>
      </c>
      <c r="CD27" s="12">
        <f t="shared" ref="CD27:CD28" si="150">AL27</f>
        <v>0</v>
      </c>
      <c r="CE27" s="12">
        <f t="shared" si="125"/>
        <v>279.3</v>
      </c>
      <c r="CF27" s="12">
        <f t="shared" si="126"/>
        <v>0</v>
      </c>
      <c r="CG27" s="12">
        <f t="shared" si="127"/>
        <v>0</v>
      </c>
      <c r="CH27" s="12">
        <f t="shared" si="128"/>
        <v>0</v>
      </c>
      <c r="CI27" s="12">
        <f t="shared" si="129"/>
        <v>0</v>
      </c>
      <c r="CJ27" s="12">
        <f t="shared" ref="CJ27:CJ28" si="151">AR27</f>
        <v>0</v>
      </c>
      <c r="CK27" s="12">
        <f t="shared" ref="CK27:CK28" si="152">AS27</f>
        <v>0</v>
      </c>
      <c r="CL27" s="12">
        <f t="shared" ref="CL27:CL28" si="153">AT27</f>
        <v>0</v>
      </c>
      <c r="CM27" s="12">
        <f t="shared" si="133"/>
        <v>1382.44352</v>
      </c>
      <c r="CN27" s="12">
        <f t="shared" ref="CN27:CN28" si="154">BF27</f>
        <v>0</v>
      </c>
      <c r="CO27" s="12">
        <f t="shared" ref="CO27:CO28" si="155">BH27</f>
        <v>0</v>
      </c>
      <c r="CP27" s="12">
        <f t="shared" ref="CP27:CP28" si="156">BJ27</f>
        <v>0</v>
      </c>
      <c r="CQ27" s="12">
        <f t="shared" ref="CQ27:CQ28" si="157">BK27</f>
        <v>279.3</v>
      </c>
      <c r="CR27" s="12">
        <f t="shared" ref="CR27:CR28" si="158">BL27</f>
        <v>0</v>
      </c>
      <c r="CS27" s="12">
        <f t="shared" ref="CS27:CS28" si="159">BM27</f>
        <v>0</v>
      </c>
      <c r="CT27" s="12">
        <f t="shared" ref="CT27:CT28" si="160">BN27</f>
        <v>0</v>
      </c>
      <c r="CU27" s="12">
        <f t="shared" ref="CU27:CU28" si="161">BO27</f>
        <v>0</v>
      </c>
      <c r="CV27" s="12">
        <f t="shared" ref="CV27:CV28" si="162">BP27</f>
        <v>0</v>
      </c>
      <c r="CW27" s="12">
        <f t="shared" ref="CW27:CW28" si="163">BQ27</f>
        <v>0</v>
      </c>
      <c r="CX27" s="12">
        <f t="shared" ref="CX27:CX28" si="164">BR27</f>
        <v>0</v>
      </c>
      <c r="CY27" s="93" t="s">
        <v>90</v>
      </c>
    </row>
    <row r="28" spans="1:103" s="4" customFormat="1" ht="59.25" customHeight="1" x14ac:dyDescent="0.25">
      <c r="A28" s="95" t="s">
        <v>177</v>
      </c>
      <c r="B28" s="102">
        <v>5015</v>
      </c>
      <c r="C28" s="94" t="s">
        <v>92</v>
      </c>
      <c r="D28" s="125" t="s">
        <v>100</v>
      </c>
      <c r="E28" s="113" t="s">
        <v>94</v>
      </c>
      <c r="F28" s="36"/>
      <c r="G28" s="36"/>
      <c r="H28" s="36"/>
      <c r="I28" s="36"/>
      <c r="J28" s="36"/>
      <c r="K28" s="36"/>
      <c r="L28" s="36"/>
      <c r="M28" s="36"/>
      <c r="N28" s="36"/>
      <c r="O28" s="36"/>
      <c r="P28" s="36"/>
      <c r="Q28" s="36"/>
      <c r="R28" s="36"/>
      <c r="S28" s="36"/>
      <c r="T28" s="36"/>
      <c r="U28" s="36"/>
      <c r="V28" s="36"/>
      <c r="W28" s="36"/>
      <c r="X28" s="36"/>
      <c r="Y28" s="36"/>
      <c r="Z28" s="36"/>
      <c r="AA28" s="36"/>
      <c r="AB28" s="36"/>
      <c r="AC28" s="102">
        <v>1</v>
      </c>
      <c r="AD28" s="116" t="s">
        <v>64</v>
      </c>
      <c r="AE28" s="97">
        <v>2</v>
      </c>
      <c r="AF28" s="12">
        <v>2</v>
      </c>
      <c r="AG28" s="12">
        <v>0</v>
      </c>
      <c r="AH28" s="12">
        <v>0</v>
      </c>
      <c r="AI28" s="12">
        <v>0</v>
      </c>
      <c r="AJ28" s="12">
        <v>0</v>
      </c>
      <c r="AK28" s="12">
        <v>0</v>
      </c>
      <c r="AL28" s="12">
        <v>0</v>
      </c>
      <c r="AM28" s="97">
        <v>2</v>
      </c>
      <c r="AN28" s="12">
        <v>0</v>
      </c>
      <c r="AO28" s="12">
        <v>0</v>
      </c>
      <c r="AP28" s="12">
        <v>0</v>
      </c>
      <c r="AQ28" s="12">
        <v>2</v>
      </c>
      <c r="AR28" s="12">
        <v>0</v>
      </c>
      <c r="AS28" s="12">
        <v>0</v>
      </c>
      <c r="AT28" s="12">
        <v>0</v>
      </c>
      <c r="AU28" s="12">
        <v>2</v>
      </c>
      <c r="AV28" s="12">
        <v>0</v>
      </c>
      <c r="AW28" s="12">
        <v>0</v>
      </c>
      <c r="AX28" s="12">
        <v>0</v>
      </c>
      <c r="AY28" s="12">
        <f>AU28</f>
        <v>2</v>
      </c>
      <c r="AZ28" s="12">
        <v>0</v>
      </c>
      <c r="BA28" s="12">
        <v>0</v>
      </c>
      <c r="BB28" s="12">
        <v>0</v>
      </c>
      <c r="BC28" s="12">
        <f t="shared" si="103"/>
        <v>2</v>
      </c>
      <c r="BD28" s="12">
        <f t="shared" si="104"/>
        <v>2</v>
      </c>
      <c r="BE28" s="12">
        <f t="shared" si="105"/>
        <v>0</v>
      </c>
      <c r="BF28" s="12">
        <f t="shared" si="106"/>
        <v>0</v>
      </c>
      <c r="BG28" s="12">
        <f t="shared" si="107"/>
        <v>0</v>
      </c>
      <c r="BH28" s="12">
        <f t="shared" si="108"/>
        <v>0</v>
      </c>
      <c r="BI28" s="12">
        <f t="shared" si="109"/>
        <v>0</v>
      </c>
      <c r="BJ28" s="12">
        <f t="shared" si="110"/>
        <v>0</v>
      </c>
      <c r="BK28" s="12">
        <f t="shared" si="111"/>
        <v>2</v>
      </c>
      <c r="BL28" s="12">
        <f t="shared" ref="BL28:BL33" si="165">AN28</f>
        <v>0</v>
      </c>
      <c r="BM28" s="12">
        <f t="shared" ref="BM28:BM34" si="166">AO28</f>
        <v>0</v>
      </c>
      <c r="BN28" s="12">
        <f t="shared" ref="BN28:BN34" si="167">AP28</f>
        <v>0</v>
      </c>
      <c r="BO28" s="12">
        <f t="shared" si="115"/>
        <v>2</v>
      </c>
      <c r="BP28" s="12">
        <f t="shared" ref="BP28:BP33" si="168">AR28</f>
        <v>0</v>
      </c>
      <c r="BQ28" s="12">
        <f t="shared" ref="BQ28:BQ37" si="169">AS28</f>
        <v>0</v>
      </c>
      <c r="BR28" s="12">
        <f t="shared" ref="BR28:BR37" si="170">AT28</f>
        <v>0</v>
      </c>
      <c r="BS28" s="12">
        <f t="shared" si="118"/>
        <v>2</v>
      </c>
      <c r="BT28" s="12">
        <f t="shared" ref="BT28:BT33" si="171">AV28</f>
        <v>0</v>
      </c>
      <c r="BU28" s="12">
        <f t="shared" ref="BU28:BU37" si="172">AW28</f>
        <v>0</v>
      </c>
      <c r="BV28" s="12">
        <f t="shared" ref="BV28:BV37" si="173">AX28</f>
        <v>0</v>
      </c>
      <c r="BW28" s="12">
        <f t="shared" si="120"/>
        <v>2</v>
      </c>
      <c r="BX28" s="12">
        <f t="shared" ref="BX28:BX33" si="174">AZ28</f>
        <v>0</v>
      </c>
      <c r="BY28" s="12">
        <f t="shared" ref="BY28:BY37" si="175">BA28</f>
        <v>0</v>
      </c>
      <c r="BZ28" s="12">
        <f t="shared" ref="BZ28:BZ37" si="176">BB28</f>
        <v>0</v>
      </c>
      <c r="CA28" s="12">
        <f t="shared" si="147"/>
        <v>2</v>
      </c>
      <c r="CB28" s="12">
        <f t="shared" si="148"/>
        <v>0</v>
      </c>
      <c r="CC28" s="12">
        <f t="shared" si="149"/>
        <v>0</v>
      </c>
      <c r="CD28" s="12">
        <f t="shared" si="150"/>
        <v>0</v>
      </c>
      <c r="CE28" s="12">
        <f t="shared" si="125"/>
        <v>2</v>
      </c>
      <c r="CF28" s="12">
        <f t="shared" si="126"/>
        <v>0</v>
      </c>
      <c r="CG28" s="12">
        <f t="shared" si="127"/>
        <v>0</v>
      </c>
      <c r="CH28" s="12">
        <f t="shared" si="128"/>
        <v>0</v>
      </c>
      <c r="CI28" s="12">
        <f t="shared" si="129"/>
        <v>2</v>
      </c>
      <c r="CJ28" s="12">
        <f t="shared" si="151"/>
        <v>0</v>
      </c>
      <c r="CK28" s="12">
        <f t="shared" si="152"/>
        <v>0</v>
      </c>
      <c r="CL28" s="12">
        <f t="shared" si="153"/>
        <v>0</v>
      </c>
      <c r="CM28" s="12">
        <f t="shared" si="133"/>
        <v>2</v>
      </c>
      <c r="CN28" s="12">
        <f t="shared" si="154"/>
        <v>0</v>
      </c>
      <c r="CO28" s="12">
        <f t="shared" si="155"/>
        <v>0</v>
      </c>
      <c r="CP28" s="12">
        <f t="shared" si="156"/>
        <v>0</v>
      </c>
      <c r="CQ28" s="12">
        <f t="shared" si="157"/>
        <v>2</v>
      </c>
      <c r="CR28" s="12">
        <f t="shared" si="158"/>
        <v>0</v>
      </c>
      <c r="CS28" s="12">
        <f t="shared" si="159"/>
        <v>0</v>
      </c>
      <c r="CT28" s="12">
        <f t="shared" si="160"/>
        <v>0</v>
      </c>
      <c r="CU28" s="12">
        <f t="shared" si="161"/>
        <v>2</v>
      </c>
      <c r="CV28" s="12">
        <f t="shared" si="162"/>
        <v>0</v>
      </c>
      <c r="CW28" s="12">
        <f t="shared" si="163"/>
        <v>0</v>
      </c>
      <c r="CX28" s="12">
        <f t="shared" si="164"/>
        <v>0</v>
      </c>
      <c r="CY28" s="29" t="s">
        <v>91</v>
      </c>
    </row>
    <row r="29" spans="1:103" s="4" customFormat="1" ht="59.25" customHeight="1" x14ac:dyDescent="0.25">
      <c r="A29" s="95" t="s">
        <v>178</v>
      </c>
      <c r="B29" s="102">
        <v>5017</v>
      </c>
      <c r="C29" s="94" t="s">
        <v>92</v>
      </c>
      <c r="D29" s="115" t="s">
        <v>101</v>
      </c>
      <c r="E29" s="113" t="s">
        <v>94</v>
      </c>
      <c r="F29" s="36"/>
      <c r="G29" s="36"/>
      <c r="H29" s="36"/>
      <c r="I29" s="36"/>
      <c r="J29" s="36"/>
      <c r="K29" s="36"/>
      <c r="L29" s="36"/>
      <c r="M29" s="36"/>
      <c r="N29" s="36"/>
      <c r="O29" s="36"/>
      <c r="P29" s="36"/>
      <c r="Q29" s="36"/>
      <c r="R29" s="36"/>
      <c r="S29" s="36"/>
      <c r="T29" s="36"/>
      <c r="U29" s="36"/>
      <c r="V29" s="36"/>
      <c r="W29" s="36"/>
      <c r="X29" s="36"/>
      <c r="Y29" s="36"/>
      <c r="Z29" s="36"/>
      <c r="AA29" s="36"/>
      <c r="AB29" s="36"/>
      <c r="AC29" s="102">
        <v>11</v>
      </c>
      <c r="AD29" s="116" t="s">
        <v>65</v>
      </c>
      <c r="AE29" s="97">
        <v>190</v>
      </c>
      <c r="AF29" s="12">
        <f t="shared" ref="AF29:AF31" si="177">AH29+AJ29+AL29</f>
        <v>0</v>
      </c>
      <c r="AG29" s="12">
        <v>0</v>
      </c>
      <c r="AH29" s="12">
        <v>0</v>
      </c>
      <c r="AI29" s="12">
        <v>0</v>
      </c>
      <c r="AJ29" s="12">
        <v>0</v>
      </c>
      <c r="AK29" s="12">
        <v>0</v>
      </c>
      <c r="AL29" s="12">
        <v>0</v>
      </c>
      <c r="AM29" s="97">
        <v>145</v>
      </c>
      <c r="AN29" s="12">
        <v>0</v>
      </c>
      <c r="AO29" s="12">
        <v>0</v>
      </c>
      <c r="AP29" s="12">
        <v>0</v>
      </c>
      <c r="AQ29" s="97">
        <v>145</v>
      </c>
      <c r="AR29" s="12">
        <v>0</v>
      </c>
      <c r="AS29" s="12">
        <v>0</v>
      </c>
      <c r="AT29" s="12">
        <v>0</v>
      </c>
      <c r="AU29" s="97">
        <v>145</v>
      </c>
      <c r="AV29" s="12">
        <v>0</v>
      </c>
      <c r="AW29" s="12">
        <v>0</v>
      </c>
      <c r="AX29" s="12">
        <v>0</v>
      </c>
      <c r="AY29" s="97">
        <v>145</v>
      </c>
      <c r="AZ29" s="12">
        <v>0</v>
      </c>
      <c r="BA29" s="12">
        <v>0</v>
      </c>
      <c r="BB29" s="12">
        <v>0</v>
      </c>
      <c r="BC29" s="12">
        <f>AE29</f>
        <v>190</v>
      </c>
      <c r="BD29" s="12">
        <f t="shared" si="104"/>
        <v>0</v>
      </c>
      <c r="BE29" s="12">
        <f t="shared" si="105"/>
        <v>0</v>
      </c>
      <c r="BF29" s="12">
        <f t="shared" si="106"/>
        <v>0</v>
      </c>
      <c r="BG29" s="12">
        <f t="shared" si="107"/>
        <v>0</v>
      </c>
      <c r="BH29" s="12">
        <f t="shared" si="108"/>
        <v>0</v>
      </c>
      <c r="BI29" s="12">
        <f t="shared" si="109"/>
        <v>0</v>
      </c>
      <c r="BJ29" s="12">
        <f t="shared" si="110"/>
        <v>0</v>
      </c>
      <c r="BK29" s="12">
        <f t="shared" si="111"/>
        <v>145</v>
      </c>
      <c r="BL29" s="12">
        <f t="shared" si="165"/>
        <v>0</v>
      </c>
      <c r="BM29" s="12">
        <f t="shared" si="166"/>
        <v>0</v>
      </c>
      <c r="BN29" s="12">
        <f t="shared" si="167"/>
        <v>0</v>
      </c>
      <c r="BO29" s="12">
        <f t="shared" si="115"/>
        <v>145</v>
      </c>
      <c r="BP29" s="12">
        <f t="shared" si="168"/>
        <v>0</v>
      </c>
      <c r="BQ29" s="12">
        <f t="shared" si="169"/>
        <v>0</v>
      </c>
      <c r="BR29" s="12">
        <f t="shared" si="170"/>
        <v>0</v>
      </c>
      <c r="BS29" s="12">
        <f t="shared" si="118"/>
        <v>145</v>
      </c>
      <c r="BT29" s="12">
        <f t="shared" si="171"/>
        <v>0</v>
      </c>
      <c r="BU29" s="12">
        <f t="shared" si="172"/>
        <v>0</v>
      </c>
      <c r="BV29" s="12">
        <f t="shared" si="173"/>
        <v>0</v>
      </c>
      <c r="BW29" s="12">
        <f t="shared" si="120"/>
        <v>145</v>
      </c>
      <c r="BX29" s="12">
        <f t="shared" si="174"/>
        <v>0</v>
      </c>
      <c r="BY29" s="12">
        <f t="shared" si="175"/>
        <v>0</v>
      </c>
      <c r="BZ29" s="12">
        <f t="shared" si="176"/>
        <v>0</v>
      </c>
      <c r="CA29" s="12">
        <f t="shared" ref="CA29:CA37" si="178">AF29</f>
        <v>0</v>
      </c>
      <c r="CB29" s="12">
        <f t="shared" ref="CB29:CB35" si="179">AH29</f>
        <v>0</v>
      </c>
      <c r="CC29" s="12">
        <f t="shared" ref="CC29:CC36" si="180">AJ29</f>
        <v>0</v>
      </c>
      <c r="CD29" s="12">
        <f t="shared" ref="CD29:CD36" si="181">AL29</f>
        <v>0</v>
      </c>
      <c r="CE29" s="12">
        <f t="shared" si="125"/>
        <v>145</v>
      </c>
      <c r="CF29" s="12">
        <f t="shared" si="126"/>
        <v>0</v>
      </c>
      <c r="CG29" s="12">
        <f t="shared" si="127"/>
        <v>0</v>
      </c>
      <c r="CH29" s="12">
        <f t="shared" si="128"/>
        <v>0</v>
      </c>
      <c r="CI29" s="12">
        <f t="shared" si="129"/>
        <v>145</v>
      </c>
      <c r="CJ29" s="12">
        <f t="shared" ref="CJ29:CJ36" si="182">AR29</f>
        <v>0</v>
      </c>
      <c r="CK29" s="12">
        <f t="shared" ref="CK29:CK36" si="183">AS29</f>
        <v>0</v>
      </c>
      <c r="CL29" s="12">
        <f t="shared" ref="CL29:CL36" si="184">AT29</f>
        <v>0</v>
      </c>
      <c r="CM29" s="12">
        <f t="shared" si="133"/>
        <v>0</v>
      </c>
      <c r="CN29" s="12">
        <f t="shared" ref="CN29:CN36" si="185">BF29</f>
        <v>0</v>
      </c>
      <c r="CO29" s="12">
        <f t="shared" ref="CO29:CO36" si="186">BH29</f>
        <v>0</v>
      </c>
      <c r="CP29" s="12">
        <f t="shared" ref="CP29:CP36" si="187">BJ29</f>
        <v>0</v>
      </c>
      <c r="CQ29" s="12">
        <f t="shared" ref="CQ29:CQ36" si="188">BK29</f>
        <v>145</v>
      </c>
      <c r="CR29" s="12">
        <f t="shared" ref="CR29:CR36" si="189">BL29</f>
        <v>0</v>
      </c>
      <c r="CS29" s="12">
        <f t="shared" ref="CS29:CS36" si="190">BM29</f>
        <v>0</v>
      </c>
      <c r="CT29" s="12">
        <f t="shared" ref="CT29:CT34" si="191">BN29</f>
        <v>0</v>
      </c>
      <c r="CU29" s="12">
        <f t="shared" ref="CU29:CU34" si="192">BO29</f>
        <v>145</v>
      </c>
      <c r="CV29" s="12">
        <f t="shared" ref="CV29:CV34" si="193">BP29</f>
        <v>0</v>
      </c>
      <c r="CW29" s="12">
        <f t="shared" ref="CW29:CW34" si="194">BQ29</f>
        <v>0</v>
      </c>
      <c r="CX29" s="12">
        <f t="shared" ref="CX29:CX34" si="195">BR29</f>
        <v>0</v>
      </c>
      <c r="CY29" s="93" t="s">
        <v>90</v>
      </c>
    </row>
    <row r="30" spans="1:103" s="4" customFormat="1" ht="21.75" customHeight="1" x14ac:dyDescent="0.25">
      <c r="A30" s="117" t="s">
        <v>179</v>
      </c>
      <c r="B30" s="118">
        <v>5018</v>
      </c>
      <c r="C30" s="126" t="s">
        <v>92</v>
      </c>
      <c r="D30" s="127" t="s">
        <v>102</v>
      </c>
      <c r="E30" s="128" t="s">
        <v>94</v>
      </c>
      <c r="F30" s="118"/>
      <c r="G30" s="118"/>
      <c r="H30" s="118"/>
      <c r="I30" s="118"/>
      <c r="J30" s="118"/>
      <c r="K30" s="118"/>
      <c r="L30" s="118"/>
      <c r="M30" s="118"/>
      <c r="N30" s="118"/>
      <c r="O30" s="118"/>
      <c r="P30" s="118"/>
      <c r="Q30" s="118"/>
      <c r="R30" s="118"/>
      <c r="S30" s="118"/>
      <c r="T30" s="118"/>
      <c r="U30" s="118"/>
      <c r="V30" s="118"/>
      <c r="W30" s="129" t="s">
        <v>129</v>
      </c>
      <c r="X30" s="130" t="s">
        <v>127</v>
      </c>
      <c r="Y30" s="127" t="s">
        <v>128</v>
      </c>
      <c r="Z30" s="118"/>
      <c r="AA30" s="118"/>
      <c r="AB30" s="118"/>
      <c r="AC30" s="118">
        <v>11</v>
      </c>
      <c r="AD30" s="116" t="s">
        <v>65</v>
      </c>
      <c r="AE30" s="124">
        <f>405-AE29-100</f>
        <v>115</v>
      </c>
      <c r="AF30" s="124">
        <v>89.41</v>
      </c>
      <c r="AG30" s="12">
        <v>0</v>
      </c>
      <c r="AH30" s="12">
        <v>0</v>
      </c>
      <c r="AI30" s="12">
        <v>0</v>
      </c>
      <c r="AJ30" s="12">
        <v>0</v>
      </c>
      <c r="AK30" s="12">
        <v>0</v>
      </c>
      <c r="AL30" s="12">
        <v>0</v>
      </c>
      <c r="AM30" s="124">
        <f>105-30</f>
        <v>75</v>
      </c>
      <c r="AN30" s="12">
        <v>0</v>
      </c>
      <c r="AO30" s="12">
        <v>0</v>
      </c>
      <c r="AP30" s="12">
        <v>0</v>
      </c>
      <c r="AQ30" s="120">
        <v>285</v>
      </c>
      <c r="AR30" s="12">
        <v>0</v>
      </c>
      <c r="AS30" s="12">
        <v>0</v>
      </c>
      <c r="AT30" s="12">
        <v>0</v>
      </c>
      <c r="AU30" s="124">
        <v>239</v>
      </c>
      <c r="AV30" s="12">
        <v>0</v>
      </c>
      <c r="AW30" s="12">
        <v>0</v>
      </c>
      <c r="AX30" s="12">
        <v>0</v>
      </c>
      <c r="AY30" s="119">
        <f>AU30*1.05</f>
        <v>250.95000000000002</v>
      </c>
      <c r="AZ30" s="12">
        <v>0</v>
      </c>
      <c r="BA30" s="12">
        <v>0</v>
      </c>
      <c r="BB30" s="12">
        <v>0</v>
      </c>
      <c r="BC30" s="12">
        <f>AE30</f>
        <v>115</v>
      </c>
      <c r="BD30" s="12">
        <f>AF30</f>
        <v>89.41</v>
      </c>
      <c r="BE30" s="12">
        <f t="shared" si="105"/>
        <v>0</v>
      </c>
      <c r="BF30" s="12">
        <f t="shared" si="106"/>
        <v>0</v>
      </c>
      <c r="BG30" s="12">
        <f t="shared" si="107"/>
        <v>0</v>
      </c>
      <c r="BH30" s="12">
        <f t="shared" si="108"/>
        <v>0</v>
      </c>
      <c r="BI30" s="12">
        <f t="shared" si="109"/>
        <v>0</v>
      </c>
      <c r="BJ30" s="12">
        <f t="shared" si="110"/>
        <v>0</v>
      </c>
      <c r="BK30" s="12">
        <f>AM30-1</f>
        <v>74</v>
      </c>
      <c r="BL30" s="12">
        <f t="shared" si="165"/>
        <v>0</v>
      </c>
      <c r="BM30" s="12">
        <f t="shared" si="166"/>
        <v>0</v>
      </c>
      <c r="BN30" s="12">
        <f t="shared" si="167"/>
        <v>0</v>
      </c>
      <c r="BO30" s="12">
        <f>AQ30-1</f>
        <v>284</v>
      </c>
      <c r="BP30" s="12">
        <f t="shared" si="168"/>
        <v>0</v>
      </c>
      <c r="BQ30" s="12">
        <f t="shared" si="169"/>
        <v>0</v>
      </c>
      <c r="BR30" s="12">
        <f t="shared" si="170"/>
        <v>0</v>
      </c>
      <c r="BS30" s="12">
        <f>AU30-1</f>
        <v>238</v>
      </c>
      <c r="BT30" s="12">
        <f t="shared" si="171"/>
        <v>0</v>
      </c>
      <c r="BU30" s="12">
        <f t="shared" si="172"/>
        <v>0</v>
      </c>
      <c r="BV30" s="12">
        <f t="shared" si="173"/>
        <v>0</v>
      </c>
      <c r="BW30" s="12">
        <f t="shared" si="120"/>
        <v>250.95000000000002</v>
      </c>
      <c r="BX30" s="12">
        <f t="shared" si="174"/>
        <v>0</v>
      </c>
      <c r="BY30" s="12">
        <f t="shared" si="175"/>
        <v>0</v>
      </c>
      <c r="BZ30" s="12">
        <f t="shared" si="176"/>
        <v>0</v>
      </c>
      <c r="CA30" s="12">
        <f t="shared" si="178"/>
        <v>89.41</v>
      </c>
      <c r="CB30" s="12">
        <f t="shared" si="179"/>
        <v>0</v>
      </c>
      <c r="CC30" s="12">
        <f t="shared" si="180"/>
        <v>0</v>
      </c>
      <c r="CD30" s="12">
        <f t="shared" si="181"/>
        <v>0</v>
      </c>
      <c r="CE30" s="12">
        <f t="shared" si="125"/>
        <v>75</v>
      </c>
      <c r="CF30" s="12">
        <f t="shared" si="126"/>
        <v>0</v>
      </c>
      <c r="CG30" s="12">
        <f t="shared" si="127"/>
        <v>0</v>
      </c>
      <c r="CH30" s="12">
        <f t="shared" si="128"/>
        <v>0</v>
      </c>
      <c r="CI30" s="12">
        <f t="shared" si="129"/>
        <v>285</v>
      </c>
      <c r="CJ30" s="12">
        <f t="shared" si="182"/>
        <v>0</v>
      </c>
      <c r="CK30" s="12">
        <f t="shared" si="183"/>
        <v>0</v>
      </c>
      <c r="CL30" s="12">
        <f t="shared" si="184"/>
        <v>0</v>
      </c>
      <c r="CM30" s="12">
        <f t="shared" si="133"/>
        <v>89.41</v>
      </c>
      <c r="CN30" s="12">
        <f t="shared" si="185"/>
        <v>0</v>
      </c>
      <c r="CO30" s="12">
        <f t="shared" si="186"/>
        <v>0</v>
      </c>
      <c r="CP30" s="12">
        <f t="shared" si="187"/>
        <v>0</v>
      </c>
      <c r="CQ30" s="12">
        <f t="shared" si="188"/>
        <v>74</v>
      </c>
      <c r="CR30" s="12">
        <f t="shared" si="189"/>
        <v>0</v>
      </c>
      <c r="CS30" s="12">
        <f t="shared" si="190"/>
        <v>0</v>
      </c>
      <c r="CT30" s="12">
        <f t="shared" si="191"/>
        <v>0</v>
      </c>
      <c r="CU30" s="12">
        <f t="shared" si="192"/>
        <v>284</v>
      </c>
      <c r="CV30" s="12">
        <f t="shared" si="193"/>
        <v>0</v>
      </c>
      <c r="CW30" s="12">
        <f t="shared" si="194"/>
        <v>0</v>
      </c>
      <c r="CX30" s="12">
        <f t="shared" si="195"/>
        <v>0</v>
      </c>
      <c r="CY30" s="77" t="s">
        <v>90</v>
      </c>
    </row>
    <row r="31" spans="1:103" s="4" customFormat="1" ht="15" customHeight="1" x14ac:dyDescent="0.25">
      <c r="A31" s="131"/>
      <c r="B31" s="132"/>
      <c r="C31" s="133"/>
      <c r="D31" s="134"/>
      <c r="E31" s="135"/>
      <c r="F31" s="132"/>
      <c r="G31" s="132"/>
      <c r="H31" s="132"/>
      <c r="I31" s="132"/>
      <c r="J31" s="132"/>
      <c r="K31" s="132"/>
      <c r="L31" s="132"/>
      <c r="M31" s="132"/>
      <c r="N31" s="132"/>
      <c r="O31" s="132"/>
      <c r="P31" s="132"/>
      <c r="Q31" s="132"/>
      <c r="R31" s="132"/>
      <c r="S31" s="132"/>
      <c r="T31" s="132"/>
      <c r="U31" s="132"/>
      <c r="V31" s="132"/>
      <c r="W31" s="136"/>
      <c r="X31" s="137"/>
      <c r="Y31" s="134"/>
      <c r="Z31" s="132"/>
      <c r="AA31" s="132"/>
      <c r="AB31" s="132"/>
      <c r="AC31" s="132"/>
      <c r="AD31" s="116" t="s">
        <v>66</v>
      </c>
      <c r="AE31" s="12">
        <v>10</v>
      </c>
      <c r="AF31" s="12">
        <f t="shared" si="177"/>
        <v>0</v>
      </c>
      <c r="AG31" s="12">
        <v>0</v>
      </c>
      <c r="AH31" s="12">
        <v>0</v>
      </c>
      <c r="AI31" s="12">
        <v>0</v>
      </c>
      <c r="AJ31" s="12">
        <v>0</v>
      </c>
      <c r="AK31" s="12">
        <v>0</v>
      </c>
      <c r="AL31" s="12">
        <v>0</v>
      </c>
      <c r="AM31" s="97">
        <v>3.6</v>
      </c>
      <c r="AN31" s="12">
        <v>0</v>
      </c>
      <c r="AO31" s="12">
        <v>0</v>
      </c>
      <c r="AP31" s="12">
        <v>0</v>
      </c>
      <c r="AQ31" s="97">
        <v>3.6</v>
      </c>
      <c r="AR31" s="12">
        <v>0</v>
      </c>
      <c r="AS31" s="12">
        <v>0</v>
      </c>
      <c r="AT31" s="12">
        <v>0</v>
      </c>
      <c r="AU31" s="97">
        <v>3.6</v>
      </c>
      <c r="AV31" s="12">
        <v>0</v>
      </c>
      <c r="AW31" s="12">
        <v>0</v>
      </c>
      <c r="AX31" s="12">
        <v>0</v>
      </c>
      <c r="AY31" s="97">
        <v>3.6</v>
      </c>
      <c r="AZ31" s="12">
        <v>0</v>
      </c>
      <c r="BA31" s="12">
        <v>0</v>
      </c>
      <c r="BB31" s="12">
        <v>0</v>
      </c>
      <c r="BC31" s="12">
        <f t="shared" si="103"/>
        <v>10</v>
      </c>
      <c r="BD31" s="12">
        <f t="shared" si="104"/>
        <v>0</v>
      </c>
      <c r="BE31" s="12">
        <f t="shared" si="105"/>
        <v>0</v>
      </c>
      <c r="BF31" s="12">
        <f t="shared" si="106"/>
        <v>0</v>
      </c>
      <c r="BG31" s="12">
        <f t="shared" si="107"/>
        <v>0</v>
      </c>
      <c r="BH31" s="12">
        <f t="shared" si="108"/>
        <v>0</v>
      </c>
      <c r="BI31" s="12">
        <f t="shared" si="109"/>
        <v>0</v>
      </c>
      <c r="BJ31" s="12">
        <f t="shared" si="110"/>
        <v>0</v>
      </c>
      <c r="BK31" s="12">
        <f t="shared" si="111"/>
        <v>3.6</v>
      </c>
      <c r="BL31" s="12">
        <f t="shared" si="165"/>
        <v>0</v>
      </c>
      <c r="BM31" s="12">
        <f t="shared" si="166"/>
        <v>0</v>
      </c>
      <c r="BN31" s="12">
        <f t="shared" si="167"/>
        <v>0</v>
      </c>
      <c r="BO31" s="12">
        <f t="shared" si="115"/>
        <v>3.6</v>
      </c>
      <c r="BP31" s="12">
        <f t="shared" si="168"/>
        <v>0</v>
      </c>
      <c r="BQ31" s="12">
        <f t="shared" si="169"/>
        <v>0</v>
      </c>
      <c r="BR31" s="12">
        <f t="shared" si="170"/>
        <v>0</v>
      </c>
      <c r="BS31" s="12">
        <f t="shared" si="118"/>
        <v>3.6</v>
      </c>
      <c r="BT31" s="12">
        <f t="shared" si="171"/>
        <v>0</v>
      </c>
      <c r="BU31" s="12">
        <f t="shared" si="172"/>
        <v>0</v>
      </c>
      <c r="BV31" s="12">
        <f t="shared" si="173"/>
        <v>0</v>
      </c>
      <c r="BW31" s="12">
        <f t="shared" si="120"/>
        <v>3.6</v>
      </c>
      <c r="BX31" s="12">
        <f t="shared" si="174"/>
        <v>0</v>
      </c>
      <c r="BY31" s="12">
        <f t="shared" si="175"/>
        <v>0</v>
      </c>
      <c r="BZ31" s="12">
        <f t="shared" si="176"/>
        <v>0</v>
      </c>
      <c r="CA31" s="12">
        <f t="shared" si="178"/>
        <v>0</v>
      </c>
      <c r="CB31" s="12">
        <f t="shared" si="179"/>
        <v>0</v>
      </c>
      <c r="CC31" s="12">
        <f t="shared" si="180"/>
        <v>0</v>
      </c>
      <c r="CD31" s="12">
        <f t="shared" si="181"/>
        <v>0</v>
      </c>
      <c r="CE31" s="12">
        <f t="shared" si="125"/>
        <v>3.6</v>
      </c>
      <c r="CF31" s="12">
        <f t="shared" si="126"/>
        <v>0</v>
      </c>
      <c r="CG31" s="12">
        <f t="shared" si="127"/>
        <v>0</v>
      </c>
      <c r="CH31" s="12">
        <f t="shared" si="128"/>
        <v>0</v>
      </c>
      <c r="CI31" s="12">
        <f t="shared" si="129"/>
        <v>3.6</v>
      </c>
      <c r="CJ31" s="12">
        <f t="shared" si="182"/>
        <v>0</v>
      </c>
      <c r="CK31" s="12">
        <f t="shared" si="183"/>
        <v>0</v>
      </c>
      <c r="CL31" s="12">
        <f t="shared" si="184"/>
        <v>0</v>
      </c>
      <c r="CM31" s="12">
        <f t="shared" si="133"/>
        <v>0</v>
      </c>
      <c r="CN31" s="12">
        <f t="shared" si="185"/>
        <v>0</v>
      </c>
      <c r="CO31" s="12">
        <f t="shared" si="186"/>
        <v>0</v>
      </c>
      <c r="CP31" s="12">
        <f t="shared" si="187"/>
        <v>0</v>
      </c>
      <c r="CQ31" s="12">
        <f t="shared" si="188"/>
        <v>3.6</v>
      </c>
      <c r="CR31" s="12">
        <f t="shared" si="189"/>
        <v>0</v>
      </c>
      <c r="CS31" s="12">
        <f t="shared" si="190"/>
        <v>0</v>
      </c>
      <c r="CT31" s="12">
        <f t="shared" si="191"/>
        <v>0</v>
      </c>
      <c r="CU31" s="12">
        <f t="shared" si="192"/>
        <v>3.6</v>
      </c>
      <c r="CV31" s="12">
        <f t="shared" si="193"/>
        <v>0</v>
      </c>
      <c r="CW31" s="12">
        <f t="shared" si="194"/>
        <v>0</v>
      </c>
      <c r="CX31" s="12">
        <f t="shared" si="195"/>
        <v>0</v>
      </c>
      <c r="CY31" s="78"/>
    </row>
    <row r="32" spans="1:103" s="4" customFormat="1" ht="15" customHeight="1" x14ac:dyDescent="0.25">
      <c r="A32" s="121"/>
      <c r="B32" s="122"/>
      <c r="C32" s="138"/>
      <c r="D32" s="139"/>
      <c r="E32" s="140"/>
      <c r="F32" s="122"/>
      <c r="G32" s="122"/>
      <c r="H32" s="122"/>
      <c r="I32" s="122"/>
      <c r="J32" s="122"/>
      <c r="K32" s="122"/>
      <c r="L32" s="122"/>
      <c r="M32" s="122"/>
      <c r="N32" s="122"/>
      <c r="O32" s="122"/>
      <c r="P32" s="122"/>
      <c r="Q32" s="122"/>
      <c r="R32" s="122"/>
      <c r="S32" s="122"/>
      <c r="T32" s="122"/>
      <c r="U32" s="122"/>
      <c r="V32" s="122"/>
      <c r="W32" s="141"/>
      <c r="X32" s="142"/>
      <c r="Y32" s="139"/>
      <c r="Z32" s="122"/>
      <c r="AA32" s="122"/>
      <c r="AB32" s="122"/>
      <c r="AC32" s="122"/>
      <c r="AD32" s="116" t="s">
        <v>67</v>
      </c>
      <c r="AE32" s="143">
        <v>165</v>
      </c>
      <c r="AF32" s="124">
        <v>161.172</v>
      </c>
      <c r="AG32" s="12">
        <v>0</v>
      </c>
      <c r="AH32" s="12">
        <v>0</v>
      </c>
      <c r="AI32" s="12">
        <v>0</v>
      </c>
      <c r="AJ32" s="12">
        <v>0</v>
      </c>
      <c r="AK32" s="12">
        <v>0</v>
      </c>
      <c r="AL32" s="12">
        <v>0</v>
      </c>
      <c r="AM32" s="124">
        <v>112</v>
      </c>
      <c r="AN32" s="12">
        <v>0</v>
      </c>
      <c r="AO32" s="12">
        <v>0</v>
      </c>
      <c r="AP32" s="12">
        <v>0</v>
      </c>
      <c r="AQ32" s="12">
        <v>197</v>
      </c>
      <c r="AR32" s="12">
        <v>0</v>
      </c>
      <c r="AS32" s="12">
        <v>0</v>
      </c>
      <c r="AT32" s="12">
        <v>0</v>
      </c>
      <c r="AU32" s="12">
        <v>169.5</v>
      </c>
      <c r="AV32" s="12">
        <v>0</v>
      </c>
      <c r="AW32" s="12">
        <v>0</v>
      </c>
      <c r="AX32" s="12">
        <v>0</v>
      </c>
      <c r="AY32" s="12">
        <v>80.900000000000006</v>
      </c>
      <c r="AZ32" s="12">
        <v>0</v>
      </c>
      <c r="BA32" s="12">
        <v>0</v>
      </c>
      <c r="BB32" s="12">
        <v>0</v>
      </c>
      <c r="BC32" s="12">
        <f t="shared" si="103"/>
        <v>165</v>
      </c>
      <c r="BD32" s="12">
        <f t="shared" si="104"/>
        <v>161.172</v>
      </c>
      <c r="BE32" s="12">
        <f t="shared" si="105"/>
        <v>0</v>
      </c>
      <c r="BF32" s="12">
        <f t="shared" si="106"/>
        <v>0</v>
      </c>
      <c r="BG32" s="12">
        <f t="shared" si="107"/>
        <v>0</v>
      </c>
      <c r="BH32" s="12">
        <f t="shared" si="108"/>
        <v>0</v>
      </c>
      <c r="BI32" s="12">
        <f t="shared" si="109"/>
        <v>0</v>
      </c>
      <c r="BJ32" s="12">
        <f t="shared" si="110"/>
        <v>0</v>
      </c>
      <c r="BK32" s="12">
        <f t="shared" si="111"/>
        <v>112</v>
      </c>
      <c r="BL32" s="12">
        <f t="shared" si="165"/>
        <v>0</v>
      </c>
      <c r="BM32" s="12">
        <f t="shared" si="166"/>
        <v>0</v>
      </c>
      <c r="BN32" s="12">
        <f t="shared" si="167"/>
        <v>0</v>
      </c>
      <c r="BO32" s="12">
        <f t="shared" si="115"/>
        <v>197</v>
      </c>
      <c r="BP32" s="12">
        <f t="shared" si="168"/>
        <v>0</v>
      </c>
      <c r="BQ32" s="12">
        <f t="shared" si="169"/>
        <v>0</v>
      </c>
      <c r="BR32" s="12">
        <f t="shared" si="170"/>
        <v>0</v>
      </c>
      <c r="BS32" s="12">
        <f t="shared" si="118"/>
        <v>169.5</v>
      </c>
      <c r="BT32" s="12">
        <f t="shared" si="171"/>
        <v>0</v>
      </c>
      <c r="BU32" s="12">
        <f t="shared" si="172"/>
        <v>0</v>
      </c>
      <c r="BV32" s="12">
        <f t="shared" si="173"/>
        <v>0</v>
      </c>
      <c r="BW32" s="12">
        <f t="shared" si="120"/>
        <v>80.900000000000006</v>
      </c>
      <c r="BX32" s="12">
        <f t="shared" si="174"/>
        <v>0</v>
      </c>
      <c r="BY32" s="12">
        <f t="shared" si="175"/>
        <v>0</v>
      </c>
      <c r="BZ32" s="12">
        <f t="shared" si="176"/>
        <v>0</v>
      </c>
      <c r="CA32" s="12">
        <f t="shared" si="178"/>
        <v>161.172</v>
      </c>
      <c r="CB32" s="12">
        <f t="shared" si="179"/>
        <v>0</v>
      </c>
      <c r="CC32" s="12">
        <f t="shared" si="180"/>
        <v>0</v>
      </c>
      <c r="CD32" s="12">
        <f t="shared" si="181"/>
        <v>0</v>
      </c>
      <c r="CE32" s="12">
        <f t="shared" si="125"/>
        <v>112</v>
      </c>
      <c r="CF32" s="12">
        <f t="shared" si="126"/>
        <v>0</v>
      </c>
      <c r="CG32" s="12">
        <f t="shared" si="127"/>
        <v>0</v>
      </c>
      <c r="CH32" s="12">
        <f t="shared" si="128"/>
        <v>0</v>
      </c>
      <c r="CI32" s="12">
        <f t="shared" si="129"/>
        <v>197</v>
      </c>
      <c r="CJ32" s="12">
        <f t="shared" si="182"/>
        <v>0</v>
      </c>
      <c r="CK32" s="12">
        <f t="shared" si="183"/>
        <v>0</v>
      </c>
      <c r="CL32" s="12">
        <f t="shared" si="184"/>
        <v>0</v>
      </c>
      <c r="CM32" s="12">
        <f t="shared" si="133"/>
        <v>161.172</v>
      </c>
      <c r="CN32" s="12">
        <f t="shared" si="185"/>
        <v>0</v>
      </c>
      <c r="CO32" s="12">
        <f t="shared" si="186"/>
        <v>0</v>
      </c>
      <c r="CP32" s="12">
        <f t="shared" si="187"/>
        <v>0</v>
      </c>
      <c r="CQ32" s="12">
        <f t="shared" si="188"/>
        <v>112</v>
      </c>
      <c r="CR32" s="12">
        <f t="shared" si="189"/>
        <v>0</v>
      </c>
      <c r="CS32" s="12">
        <f t="shared" si="190"/>
        <v>0</v>
      </c>
      <c r="CT32" s="12">
        <f t="shared" si="191"/>
        <v>0</v>
      </c>
      <c r="CU32" s="12">
        <f t="shared" si="192"/>
        <v>197</v>
      </c>
      <c r="CV32" s="12">
        <f t="shared" si="193"/>
        <v>0</v>
      </c>
      <c r="CW32" s="12">
        <f t="shared" si="194"/>
        <v>0</v>
      </c>
      <c r="CX32" s="12">
        <f t="shared" si="195"/>
        <v>0</v>
      </c>
      <c r="CY32" s="79"/>
    </row>
    <row r="33" spans="1:103" s="4" customFormat="1" ht="45" customHeight="1" x14ac:dyDescent="0.25">
      <c r="A33" s="95" t="s">
        <v>194</v>
      </c>
      <c r="B33" s="102">
        <v>5019</v>
      </c>
      <c r="C33" s="94" t="s">
        <v>92</v>
      </c>
      <c r="D33" s="144" t="s">
        <v>103</v>
      </c>
      <c r="E33" s="113" t="s">
        <v>94</v>
      </c>
      <c r="F33" s="36"/>
      <c r="G33" s="36"/>
      <c r="H33" s="36"/>
      <c r="I33" s="36"/>
      <c r="J33" s="36"/>
      <c r="K33" s="36"/>
      <c r="L33" s="36"/>
      <c r="M33" s="36"/>
      <c r="N33" s="36"/>
      <c r="O33" s="36"/>
      <c r="P33" s="36"/>
      <c r="Q33" s="36"/>
      <c r="R33" s="36"/>
      <c r="S33" s="36"/>
      <c r="T33" s="36"/>
      <c r="U33" s="36"/>
      <c r="V33" s="36"/>
      <c r="W33" s="36"/>
      <c r="X33" s="36"/>
      <c r="Y33" s="36"/>
      <c r="Z33" s="36"/>
      <c r="AA33" s="36"/>
      <c r="AB33" s="36"/>
      <c r="AC33" s="102">
        <v>21</v>
      </c>
      <c r="AD33" s="116" t="s">
        <v>61</v>
      </c>
      <c r="AE33" s="124">
        <v>232.96</v>
      </c>
      <c r="AF33" s="124">
        <v>232.96</v>
      </c>
      <c r="AG33" s="12">
        <v>0</v>
      </c>
      <c r="AH33" s="12">
        <v>0</v>
      </c>
      <c r="AI33" s="12">
        <v>0</v>
      </c>
      <c r="AJ33" s="12">
        <v>0</v>
      </c>
      <c r="AK33" s="12">
        <v>0</v>
      </c>
      <c r="AL33" s="12">
        <v>0</v>
      </c>
      <c r="AM33" s="124">
        <v>232.96</v>
      </c>
      <c r="AN33" s="12">
        <v>0</v>
      </c>
      <c r="AO33" s="12">
        <v>0</v>
      </c>
      <c r="AP33" s="12">
        <v>0</v>
      </c>
      <c r="AQ33" s="120">
        <v>0</v>
      </c>
      <c r="AR33" s="12">
        <v>0</v>
      </c>
      <c r="AS33" s="12">
        <v>0</v>
      </c>
      <c r="AT33" s="12">
        <v>0</v>
      </c>
      <c r="AU33" s="124">
        <f>AT33*1.05</f>
        <v>0</v>
      </c>
      <c r="AV33" s="12">
        <v>0</v>
      </c>
      <c r="AW33" s="12">
        <v>0</v>
      </c>
      <c r="AX33" s="12">
        <v>0</v>
      </c>
      <c r="AY33" s="124">
        <f>AX33*1.05</f>
        <v>0</v>
      </c>
      <c r="AZ33" s="12">
        <v>0</v>
      </c>
      <c r="BA33" s="12">
        <v>0</v>
      </c>
      <c r="BB33" s="12">
        <v>0</v>
      </c>
      <c r="BC33" s="12">
        <f t="shared" si="103"/>
        <v>232.96</v>
      </c>
      <c r="BD33" s="12">
        <f t="shared" si="104"/>
        <v>232.96</v>
      </c>
      <c r="BE33" s="12">
        <f t="shared" si="105"/>
        <v>0</v>
      </c>
      <c r="BF33" s="12">
        <f t="shared" si="106"/>
        <v>0</v>
      </c>
      <c r="BG33" s="12">
        <f t="shared" si="107"/>
        <v>0</v>
      </c>
      <c r="BH33" s="12">
        <f t="shared" si="108"/>
        <v>0</v>
      </c>
      <c r="BI33" s="12">
        <f t="shared" si="109"/>
        <v>0</v>
      </c>
      <c r="BJ33" s="12">
        <f t="shared" si="110"/>
        <v>0</v>
      </c>
      <c r="BK33" s="12">
        <f t="shared" si="111"/>
        <v>232.96</v>
      </c>
      <c r="BL33" s="12">
        <f t="shared" si="165"/>
        <v>0</v>
      </c>
      <c r="BM33" s="12">
        <f t="shared" si="166"/>
        <v>0</v>
      </c>
      <c r="BN33" s="12">
        <f t="shared" si="167"/>
        <v>0</v>
      </c>
      <c r="BO33" s="12">
        <f t="shared" si="115"/>
        <v>0</v>
      </c>
      <c r="BP33" s="12">
        <f t="shared" si="168"/>
        <v>0</v>
      </c>
      <c r="BQ33" s="12">
        <f t="shared" si="169"/>
        <v>0</v>
      </c>
      <c r="BR33" s="12">
        <f t="shared" si="170"/>
        <v>0</v>
      </c>
      <c r="BS33" s="12">
        <f t="shared" si="118"/>
        <v>0</v>
      </c>
      <c r="BT33" s="12">
        <f t="shared" si="171"/>
        <v>0</v>
      </c>
      <c r="BU33" s="12">
        <f t="shared" si="172"/>
        <v>0</v>
      </c>
      <c r="BV33" s="12">
        <f t="shared" si="173"/>
        <v>0</v>
      </c>
      <c r="BW33" s="12">
        <f t="shared" si="120"/>
        <v>0</v>
      </c>
      <c r="BX33" s="12">
        <f t="shared" si="174"/>
        <v>0</v>
      </c>
      <c r="BY33" s="12">
        <f t="shared" si="175"/>
        <v>0</v>
      </c>
      <c r="BZ33" s="12">
        <f t="shared" si="176"/>
        <v>0</v>
      </c>
      <c r="CA33" s="12">
        <f t="shared" si="178"/>
        <v>232.96</v>
      </c>
      <c r="CB33" s="12">
        <f>AF33</f>
        <v>232.96</v>
      </c>
      <c r="CC33" s="12">
        <f t="shared" si="180"/>
        <v>0</v>
      </c>
      <c r="CD33" s="12">
        <f t="shared" si="181"/>
        <v>0</v>
      </c>
      <c r="CE33" s="12">
        <f t="shared" si="125"/>
        <v>232.96</v>
      </c>
      <c r="CF33" s="12">
        <f t="shared" si="126"/>
        <v>0</v>
      </c>
      <c r="CG33" s="12">
        <f t="shared" si="127"/>
        <v>0</v>
      </c>
      <c r="CH33" s="12">
        <f t="shared" si="128"/>
        <v>0</v>
      </c>
      <c r="CI33" s="12">
        <f t="shared" si="129"/>
        <v>0</v>
      </c>
      <c r="CJ33" s="12">
        <f t="shared" si="182"/>
        <v>0</v>
      </c>
      <c r="CK33" s="12">
        <f t="shared" si="183"/>
        <v>0</v>
      </c>
      <c r="CL33" s="12">
        <f t="shared" si="184"/>
        <v>0</v>
      </c>
      <c r="CM33" s="12">
        <f t="shared" si="133"/>
        <v>232.96</v>
      </c>
      <c r="CN33" s="12">
        <f t="shared" si="185"/>
        <v>0</v>
      </c>
      <c r="CO33" s="12">
        <f t="shared" si="186"/>
        <v>0</v>
      </c>
      <c r="CP33" s="12">
        <f t="shared" si="187"/>
        <v>0</v>
      </c>
      <c r="CQ33" s="12">
        <f t="shared" si="188"/>
        <v>232.96</v>
      </c>
      <c r="CR33" s="12">
        <f t="shared" si="189"/>
        <v>0</v>
      </c>
      <c r="CS33" s="12">
        <f t="shared" si="190"/>
        <v>0</v>
      </c>
      <c r="CT33" s="12">
        <f t="shared" si="191"/>
        <v>0</v>
      </c>
      <c r="CU33" s="12">
        <f t="shared" si="192"/>
        <v>0</v>
      </c>
      <c r="CV33" s="12">
        <f t="shared" si="193"/>
        <v>0</v>
      </c>
      <c r="CW33" s="12">
        <f t="shared" si="194"/>
        <v>0</v>
      </c>
      <c r="CX33" s="12">
        <f t="shared" si="195"/>
        <v>0</v>
      </c>
      <c r="CY33" s="93" t="s">
        <v>90</v>
      </c>
    </row>
    <row r="34" spans="1:103" s="4" customFormat="1" ht="43.5" customHeight="1" x14ac:dyDescent="0.25">
      <c r="A34" s="95" t="s">
        <v>180</v>
      </c>
      <c r="B34" s="102">
        <v>5021</v>
      </c>
      <c r="C34" s="94" t="s">
        <v>92</v>
      </c>
      <c r="D34" s="144" t="s">
        <v>104</v>
      </c>
      <c r="E34" s="113" t="s">
        <v>94</v>
      </c>
      <c r="F34" s="36"/>
      <c r="G34" s="36"/>
      <c r="H34" s="36"/>
      <c r="I34" s="36"/>
      <c r="J34" s="36"/>
      <c r="K34" s="36"/>
      <c r="L34" s="36"/>
      <c r="M34" s="36"/>
      <c r="N34" s="36"/>
      <c r="O34" s="36"/>
      <c r="P34" s="36"/>
      <c r="Q34" s="36"/>
      <c r="R34" s="36"/>
      <c r="S34" s="36"/>
      <c r="T34" s="36"/>
      <c r="U34" s="36"/>
      <c r="V34" s="36"/>
      <c r="W34" s="36"/>
      <c r="X34" s="36"/>
      <c r="Y34" s="36"/>
      <c r="Z34" s="36"/>
      <c r="AA34" s="36"/>
      <c r="AB34" s="36"/>
      <c r="AC34" s="102">
        <v>6</v>
      </c>
      <c r="AD34" s="116" t="s">
        <v>67</v>
      </c>
      <c r="AE34" s="120">
        <f>7109.318+1192.649-0.5+0.5+91.1</f>
        <v>8393.0670000000009</v>
      </c>
      <c r="AF34" s="120">
        <v>7910.6624000000002</v>
      </c>
      <c r="AG34" s="12">
        <v>0</v>
      </c>
      <c r="AH34" s="12">
        <v>0</v>
      </c>
      <c r="AI34" s="12">
        <v>1113</v>
      </c>
      <c r="AJ34" s="12">
        <v>1113</v>
      </c>
      <c r="AK34" s="12">
        <v>0</v>
      </c>
      <c r="AL34" s="12">
        <v>0</v>
      </c>
      <c r="AM34" s="119">
        <v>9927.5630000000001</v>
      </c>
      <c r="AN34" s="12">
        <v>0</v>
      </c>
      <c r="AO34" s="12">
        <v>1191.0999999999999</v>
      </c>
      <c r="AP34" s="12">
        <v>0</v>
      </c>
      <c r="AQ34" s="120">
        <v>8729.0840000000007</v>
      </c>
      <c r="AR34" s="12">
        <v>0</v>
      </c>
      <c r="AS34" s="12">
        <v>1191.0999999999999</v>
      </c>
      <c r="AT34" s="12">
        <v>0</v>
      </c>
      <c r="AU34" s="120">
        <v>8963.59</v>
      </c>
      <c r="AV34" s="12">
        <v>0</v>
      </c>
      <c r="AW34" s="12">
        <v>1191.0999999999999</v>
      </c>
      <c r="AX34" s="12">
        <v>0</v>
      </c>
      <c r="AY34" s="120">
        <f>AU34*1.05</f>
        <v>9411.7695000000003</v>
      </c>
      <c r="AZ34" s="12">
        <v>0</v>
      </c>
      <c r="BA34" s="12">
        <v>1191.0999999999999</v>
      </c>
      <c r="BB34" s="12">
        <v>0</v>
      </c>
      <c r="BC34" s="12">
        <v>7739.067</v>
      </c>
      <c r="BD34" s="12">
        <v>7266.6624000000002</v>
      </c>
      <c r="BE34" s="12">
        <f t="shared" si="105"/>
        <v>0</v>
      </c>
      <c r="BF34" s="12">
        <f t="shared" si="106"/>
        <v>0</v>
      </c>
      <c r="BG34" s="12">
        <f t="shared" si="107"/>
        <v>1113</v>
      </c>
      <c r="BH34" s="12">
        <f t="shared" si="108"/>
        <v>1113</v>
      </c>
      <c r="BI34" s="12">
        <f t="shared" si="109"/>
        <v>0</v>
      </c>
      <c r="BJ34" s="12">
        <f t="shared" si="110"/>
        <v>0</v>
      </c>
      <c r="BK34" s="12">
        <f>AM34-685</f>
        <v>9242.5630000000001</v>
      </c>
      <c r="BL34" s="12">
        <f>AN34</f>
        <v>0</v>
      </c>
      <c r="BM34" s="12">
        <f t="shared" si="166"/>
        <v>1191.0999999999999</v>
      </c>
      <c r="BN34" s="12">
        <f t="shared" si="167"/>
        <v>0</v>
      </c>
      <c r="BO34" s="12">
        <f>AQ34-238</f>
        <v>8491.0840000000007</v>
      </c>
      <c r="BP34" s="12">
        <f>AR34</f>
        <v>0</v>
      </c>
      <c r="BQ34" s="12">
        <f t="shared" si="169"/>
        <v>1191.0999999999999</v>
      </c>
      <c r="BR34" s="12">
        <f t="shared" si="170"/>
        <v>0</v>
      </c>
      <c r="BS34" s="12">
        <f>AU34-167</f>
        <v>8796.59</v>
      </c>
      <c r="BT34" s="12">
        <f>AV34</f>
        <v>0</v>
      </c>
      <c r="BU34" s="12">
        <f t="shared" si="172"/>
        <v>1191.0999999999999</v>
      </c>
      <c r="BV34" s="12">
        <f t="shared" si="173"/>
        <v>0</v>
      </c>
      <c r="BW34" s="12">
        <f>BS34</f>
        <v>8796.59</v>
      </c>
      <c r="BX34" s="12">
        <f>AZ34</f>
        <v>0</v>
      </c>
      <c r="BY34" s="12">
        <f t="shared" si="175"/>
        <v>1191.0999999999999</v>
      </c>
      <c r="BZ34" s="12">
        <f t="shared" si="176"/>
        <v>0</v>
      </c>
      <c r="CA34" s="12">
        <f t="shared" si="178"/>
        <v>7910.6624000000002</v>
      </c>
      <c r="CB34" s="12">
        <f t="shared" si="179"/>
        <v>0</v>
      </c>
      <c r="CC34" s="12">
        <f t="shared" si="180"/>
        <v>1113</v>
      </c>
      <c r="CD34" s="12">
        <f t="shared" si="181"/>
        <v>0</v>
      </c>
      <c r="CE34" s="12">
        <f t="shared" si="125"/>
        <v>9927.5630000000001</v>
      </c>
      <c r="CF34" s="12">
        <f t="shared" si="126"/>
        <v>0</v>
      </c>
      <c r="CG34" s="12">
        <f t="shared" si="127"/>
        <v>1191.0999999999999</v>
      </c>
      <c r="CH34" s="12">
        <f t="shared" si="128"/>
        <v>0</v>
      </c>
      <c r="CI34" s="12">
        <f t="shared" si="129"/>
        <v>8729.0840000000007</v>
      </c>
      <c r="CJ34" s="12">
        <f t="shared" si="182"/>
        <v>0</v>
      </c>
      <c r="CK34" s="12">
        <f t="shared" si="183"/>
        <v>1191.0999999999999</v>
      </c>
      <c r="CL34" s="12">
        <f t="shared" si="184"/>
        <v>0</v>
      </c>
      <c r="CM34" s="12">
        <f t="shared" si="133"/>
        <v>7266.6624000000002</v>
      </c>
      <c r="CN34" s="12">
        <f t="shared" si="185"/>
        <v>0</v>
      </c>
      <c r="CO34" s="12">
        <f t="shared" si="186"/>
        <v>1113</v>
      </c>
      <c r="CP34" s="12">
        <f t="shared" si="187"/>
        <v>0</v>
      </c>
      <c r="CQ34" s="12">
        <f t="shared" si="188"/>
        <v>9242.5630000000001</v>
      </c>
      <c r="CR34" s="12">
        <f t="shared" si="189"/>
        <v>0</v>
      </c>
      <c r="CS34" s="12">
        <f t="shared" si="190"/>
        <v>1191.0999999999999</v>
      </c>
      <c r="CT34" s="12">
        <f t="shared" si="191"/>
        <v>0</v>
      </c>
      <c r="CU34" s="12">
        <f t="shared" si="192"/>
        <v>8491.0840000000007</v>
      </c>
      <c r="CV34" s="12">
        <f t="shared" si="193"/>
        <v>0</v>
      </c>
      <c r="CW34" s="12">
        <f t="shared" si="194"/>
        <v>1191.0999999999999</v>
      </c>
      <c r="CX34" s="12">
        <f t="shared" si="195"/>
        <v>0</v>
      </c>
      <c r="CY34" s="93" t="s">
        <v>90</v>
      </c>
    </row>
    <row r="35" spans="1:103" s="4" customFormat="1" ht="41.25" customHeight="1" x14ac:dyDescent="0.25">
      <c r="A35" s="95" t="s">
        <v>181</v>
      </c>
      <c r="B35" s="102">
        <v>5024</v>
      </c>
      <c r="C35" s="94" t="s">
        <v>92</v>
      </c>
      <c r="D35" s="144" t="s">
        <v>105</v>
      </c>
      <c r="E35" s="113" t="s">
        <v>94</v>
      </c>
      <c r="F35" s="36"/>
      <c r="G35" s="36"/>
      <c r="H35" s="36"/>
      <c r="I35" s="36"/>
      <c r="J35" s="36"/>
      <c r="K35" s="36"/>
      <c r="L35" s="36"/>
      <c r="M35" s="36"/>
      <c r="N35" s="36"/>
      <c r="O35" s="36"/>
      <c r="P35" s="36"/>
      <c r="Q35" s="36"/>
      <c r="R35" s="36"/>
      <c r="S35" s="36"/>
      <c r="T35" s="36"/>
      <c r="U35" s="36"/>
      <c r="V35" s="36"/>
      <c r="W35" s="36"/>
      <c r="X35" s="36"/>
      <c r="Y35" s="36"/>
      <c r="Z35" s="36"/>
      <c r="AA35" s="36"/>
      <c r="AB35" s="36"/>
      <c r="AC35" s="102">
        <v>10</v>
      </c>
      <c r="AD35" s="116" t="s">
        <v>68</v>
      </c>
      <c r="AE35" s="145">
        <v>462.9</v>
      </c>
      <c r="AF35" s="120">
        <v>459.55522000000002</v>
      </c>
      <c r="AG35" s="12">
        <v>0</v>
      </c>
      <c r="AH35" s="12">
        <v>0</v>
      </c>
      <c r="AI35" s="12">
        <v>0</v>
      </c>
      <c r="AJ35" s="12">
        <v>0</v>
      </c>
      <c r="AK35" s="12">
        <v>0</v>
      </c>
      <c r="AL35" s="12">
        <v>0</v>
      </c>
      <c r="AM35" s="119">
        <v>514.4</v>
      </c>
      <c r="AN35" s="12">
        <v>0</v>
      </c>
      <c r="AO35" s="12">
        <v>0</v>
      </c>
      <c r="AP35" s="12">
        <v>0</v>
      </c>
      <c r="AQ35" s="120">
        <v>486.6</v>
      </c>
      <c r="AR35" s="12">
        <v>0</v>
      </c>
      <c r="AS35" s="12">
        <v>0</v>
      </c>
      <c r="AT35" s="12">
        <v>0</v>
      </c>
      <c r="AU35" s="120">
        <v>535.29999999999995</v>
      </c>
      <c r="AV35" s="12">
        <v>0</v>
      </c>
      <c r="AW35" s="12">
        <v>0</v>
      </c>
      <c r="AX35" s="12">
        <v>0</v>
      </c>
      <c r="AY35" s="120">
        <f t="shared" ref="AY35:AY37" si="196">AU35*1.05</f>
        <v>562.06499999999994</v>
      </c>
      <c r="AZ35" s="12">
        <v>0</v>
      </c>
      <c r="BA35" s="12">
        <v>0</v>
      </c>
      <c r="BB35" s="12">
        <v>0</v>
      </c>
      <c r="BC35" s="12">
        <f>AE35-148.7</f>
        <v>314.2</v>
      </c>
      <c r="BD35" s="12">
        <v>310.85521999999997</v>
      </c>
      <c r="BE35" s="12">
        <f t="shared" si="105"/>
        <v>0</v>
      </c>
      <c r="BF35" s="12">
        <f t="shared" si="106"/>
        <v>0</v>
      </c>
      <c r="BG35" s="12">
        <f t="shared" si="107"/>
        <v>0</v>
      </c>
      <c r="BH35" s="12">
        <f t="shared" si="108"/>
        <v>0</v>
      </c>
      <c r="BI35" s="12">
        <f t="shared" si="109"/>
        <v>0</v>
      </c>
      <c r="BJ35" s="12">
        <f t="shared" si="110"/>
        <v>0</v>
      </c>
      <c r="BK35" s="12">
        <f>AM35-76</f>
        <v>438.4</v>
      </c>
      <c r="BL35" s="12">
        <f t="shared" ref="BL35:BL37" si="197">AN35</f>
        <v>0</v>
      </c>
      <c r="BM35" s="12">
        <f t="shared" ref="BM35:BM37" si="198">AO35</f>
        <v>0</v>
      </c>
      <c r="BN35" s="12">
        <f t="shared" ref="BN35:BN37" si="199">AP35</f>
        <v>0</v>
      </c>
      <c r="BO35" s="12">
        <f>AQ35-85</f>
        <v>401.6</v>
      </c>
      <c r="BP35" s="12">
        <f t="shared" ref="BP35:BP37" si="200">AR35</f>
        <v>0</v>
      </c>
      <c r="BQ35" s="12">
        <f t="shared" si="169"/>
        <v>0</v>
      </c>
      <c r="BR35" s="12">
        <f t="shared" si="170"/>
        <v>0</v>
      </c>
      <c r="BS35" s="12">
        <f>AU35-93.5</f>
        <v>441.79999999999995</v>
      </c>
      <c r="BT35" s="12">
        <f t="shared" ref="BT35:BT37" si="201">AV35</f>
        <v>0</v>
      </c>
      <c r="BU35" s="12">
        <f t="shared" si="172"/>
        <v>0</v>
      </c>
      <c r="BV35" s="12">
        <f t="shared" si="173"/>
        <v>0</v>
      </c>
      <c r="BW35" s="12">
        <f>BS35</f>
        <v>441.79999999999995</v>
      </c>
      <c r="BX35" s="12">
        <f t="shared" ref="BX35:BX37" si="202">AZ35</f>
        <v>0</v>
      </c>
      <c r="BY35" s="12">
        <f t="shared" si="175"/>
        <v>0</v>
      </c>
      <c r="BZ35" s="12">
        <f t="shared" si="176"/>
        <v>0</v>
      </c>
      <c r="CA35" s="12">
        <f t="shared" si="178"/>
        <v>459.55522000000002</v>
      </c>
      <c r="CB35" s="12">
        <f t="shared" si="179"/>
        <v>0</v>
      </c>
      <c r="CC35" s="12">
        <f t="shared" si="180"/>
        <v>0</v>
      </c>
      <c r="CD35" s="12">
        <f t="shared" si="181"/>
        <v>0</v>
      </c>
      <c r="CE35" s="12">
        <f t="shared" si="125"/>
        <v>514.4</v>
      </c>
      <c r="CF35" s="12">
        <f t="shared" si="126"/>
        <v>0</v>
      </c>
      <c r="CG35" s="12">
        <f t="shared" si="127"/>
        <v>0</v>
      </c>
      <c r="CH35" s="12">
        <f t="shared" si="128"/>
        <v>0</v>
      </c>
      <c r="CI35" s="12">
        <f t="shared" si="129"/>
        <v>486.6</v>
      </c>
      <c r="CJ35" s="12">
        <f t="shared" si="182"/>
        <v>0</v>
      </c>
      <c r="CK35" s="12">
        <f t="shared" si="183"/>
        <v>0</v>
      </c>
      <c r="CL35" s="12">
        <f t="shared" si="184"/>
        <v>0</v>
      </c>
      <c r="CM35" s="12">
        <f t="shared" si="133"/>
        <v>310.85521999999997</v>
      </c>
      <c r="CN35" s="12">
        <f t="shared" si="185"/>
        <v>0</v>
      </c>
      <c r="CO35" s="12">
        <f t="shared" si="186"/>
        <v>0</v>
      </c>
      <c r="CP35" s="12">
        <f t="shared" si="187"/>
        <v>0</v>
      </c>
      <c r="CQ35" s="12">
        <f t="shared" si="188"/>
        <v>438.4</v>
      </c>
      <c r="CR35" s="12">
        <f t="shared" si="189"/>
        <v>0</v>
      </c>
      <c r="CS35" s="12">
        <f t="shared" si="190"/>
        <v>0</v>
      </c>
      <c r="CT35" s="12">
        <f t="shared" ref="CT35:CT37" si="203">BN35</f>
        <v>0</v>
      </c>
      <c r="CU35" s="12">
        <f t="shared" ref="CU35:CU37" si="204">BO35</f>
        <v>401.6</v>
      </c>
      <c r="CV35" s="12">
        <f t="shared" ref="CV35:CV37" si="205">BP35</f>
        <v>0</v>
      </c>
      <c r="CW35" s="12">
        <f t="shared" ref="CW35:CW37" si="206">BQ35</f>
        <v>0</v>
      </c>
      <c r="CX35" s="12">
        <f t="shared" ref="CX35:CX37" si="207">BR35</f>
        <v>0</v>
      </c>
      <c r="CY35" s="93" t="s">
        <v>90</v>
      </c>
    </row>
    <row r="36" spans="1:103" s="4" customFormat="1" ht="43.5" customHeight="1" x14ac:dyDescent="0.25">
      <c r="A36" s="95" t="s">
        <v>182</v>
      </c>
      <c r="B36" s="102">
        <v>5028</v>
      </c>
      <c r="C36" s="94" t="s">
        <v>92</v>
      </c>
      <c r="D36" s="144" t="s">
        <v>106</v>
      </c>
      <c r="E36" s="113" t="s">
        <v>94</v>
      </c>
      <c r="F36" s="36"/>
      <c r="G36" s="36"/>
      <c r="H36" s="36"/>
      <c r="I36" s="36"/>
      <c r="J36" s="36"/>
      <c r="K36" s="36"/>
      <c r="L36" s="36"/>
      <c r="M36" s="36"/>
      <c r="N36" s="36"/>
      <c r="O36" s="36"/>
      <c r="P36" s="36"/>
      <c r="Q36" s="36"/>
      <c r="R36" s="36"/>
      <c r="S36" s="36"/>
      <c r="T36" s="36"/>
      <c r="U36" s="36"/>
      <c r="V36" s="36"/>
      <c r="W36" s="36"/>
      <c r="X36" s="36"/>
      <c r="Y36" s="36"/>
      <c r="Z36" s="36"/>
      <c r="AA36" s="36"/>
      <c r="AB36" s="36"/>
      <c r="AC36" s="102">
        <v>17</v>
      </c>
      <c r="AD36" s="116" t="s">
        <v>61</v>
      </c>
      <c r="AE36" s="146">
        <f>1204.5+427+5+145.998+5.38-202</f>
        <v>1585.8780000000002</v>
      </c>
      <c r="AF36" s="147">
        <v>1399.0626999999999</v>
      </c>
      <c r="AG36" s="12">
        <v>0</v>
      </c>
      <c r="AH36" s="12">
        <v>0</v>
      </c>
      <c r="AI36" s="12">
        <v>0</v>
      </c>
      <c r="AJ36" s="12">
        <v>0</v>
      </c>
      <c r="AK36" s="12">
        <v>0</v>
      </c>
      <c r="AL36" s="12">
        <v>0</v>
      </c>
      <c r="AM36" s="119">
        <f>583+654.7</f>
        <v>1237.7</v>
      </c>
      <c r="AN36" s="12">
        <v>0</v>
      </c>
      <c r="AO36" s="12">
        <v>0</v>
      </c>
      <c r="AP36" s="12">
        <v>0</v>
      </c>
      <c r="AQ36" s="120">
        <v>560</v>
      </c>
      <c r="AR36" s="12">
        <v>0</v>
      </c>
      <c r="AS36" s="12">
        <v>0</v>
      </c>
      <c r="AT36" s="12">
        <v>0</v>
      </c>
      <c r="AU36" s="120">
        <v>590</v>
      </c>
      <c r="AV36" s="12">
        <v>0</v>
      </c>
      <c r="AW36" s="12">
        <v>0</v>
      </c>
      <c r="AX36" s="12">
        <v>0</v>
      </c>
      <c r="AY36" s="120">
        <f t="shared" si="196"/>
        <v>619.5</v>
      </c>
      <c r="AZ36" s="12">
        <v>0</v>
      </c>
      <c r="BA36" s="12">
        <v>0</v>
      </c>
      <c r="BB36" s="12">
        <v>0</v>
      </c>
      <c r="BC36" s="12">
        <f t="shared" si="103"/>
        <v>1585.8780000000002</v>
      </c>
      <c r="BD36" s="12">
        <f t="shared" si="104"/>
        <v>1399.0626999999999</v>
      </c>
      <c r="BE36" s="12">
        <f t="shared" si="105"/>
        <v>0</v>
      </c>
      <c r="BF36" s="12">
        <f t="shared" si="106"/>
        <v>0</v>
      </c>
      <c r="BG36" s="12">
        <f t="shared" si="107"/>
        <v>0</v>
      </c>
      <c r="BH36" s="12">
        <f t="shared" si="108"/>
        <v>0</v>
      </c>
      <c r="BI36" s="12">
        <f t="shared" si="109"/>
        <v>0</v>
      </c>
      <c r="BJ36" s="12">
        <f t="shared" si="110"/>
        <v>0</v>
      </c>
      <c r="BK36" s="12">
        <f t="shared" si="111"/>
        <v>1237.7</v>
      </c>
      <c r="BL36" s="12">
        <f t="shared" si="197"/>
        <v>0</v>
      </c>
      <c r="BM36" s="12">
        <f t="shared" si="198"/>
        <v>0</v>
      </c>
      <c r="BN36" s="12">
        <f t="shared" si="199"/>
        <v>0</v>
      </c>
      <c r="BO36" s="12">
        <f t="shared" si="115"/>
        <v>560</v>
      </c>
      <c r="BP36" s="12">
        <f t="shared" si="200"/>
        <v>0</v>
      </c>
      <c r="BQ36" s="12">
        <f t="shared" si="169"/>
        <v>0</v>
      </c>
      <c r="BR36" s="12">
        <f t="shared" si="170"/>
        <v>0</v>
      </c>
      <c r="BS36" s="12">
        <f t="shared" si="118"/>
        <v>590</v>
      </c>
      <c r="BT36" s="12">
        <f t="shared" si="201"/>
        <v>0</v>
      </c>
      <c r="BU36" s="12">
        <f t="shared" si="172"/>
        <v>0</v>
      </c>
      <c r="BV36" s="12">
        <f t="shared" si="173"/>
        <v>0</v>
      </c>
      <c r="BW36" s="12">
        <f t="shared" si="120"/>
        <v>619.5</v>
      </c>
      <c r="BX36" s="12">
        <f t="shared" si="202"/>
        <v>0</v>
      </c>
      <c r="BY36" s="12">
        <f t="shared" si="175"/>
        <v>0</v>
      </c>
      <c r="BZ36" s="12">
        <f t="shared" si="176"/>
        <v>0</v>
      </c>
      <c r="CA36" s="12">
        <f t="shared" si="178"/>
        <v>1399.0626999999999</v>
      </c>
      <c r="CB36" s="12">
        <f>AF36</f>
        <v>1399.0626999999999</v>
      </c>
      <c r="CC36" s="12">
        <f t="shared" si="180"/>
        <v>0</v>
      </c>
      <c r="CD36" s="12">
        <f t="shared" si="181"/>
        <v>0</v>
      </c>
      <c r="CE36" s="12">
        <f t="shared" si="125"/>
        <v>1237.7</v>
      </c>
      <c r="CF36" s="12">
        <f t="shared" si="126"/>
        <v>0</v>
      </c>
      <c r="CG36" s="12">
        <f t="shared" si="127"/>
        <v>0</v>
      </c>
      <c r="CH36" s="12">
        <f t="shared" si="128"/>
        <v>0</v>
      </c>
      <c r="CI36" s="12">
        <f t="shared" si="129"/>
        <v>560</v>
      </c>
      <c r="CJ36" s="12">
        <f t="shared" si="182"/>
        <v>0</v>
      </c>
      <c r="CK36" s="12">
        <f t="shared" si="183"/>
        <v>0</v>
      </c>
      <c r="CL36" s="12">
        <f t="shared" si="184"/>
        <v>0</v>
      </c>
      <c r="CM36" s="12">
        <f t="shared" si="133"/>
        <v>1399.0626999999999</v>
      </c>
      <c r="CN36" s="12">
        <f t="shared" si="185"/>
        <v>0</v>
      </c>
      <c r="CO36" s="12">
        <f t="shared" si="186"/>
        <v>0</v>
      </c>
      <c r="CP36" s="12">
        <f t="shared" si="187"/>
        <v>0</v>
      </c>
      <c r="CQ36" s="12">
        <f t="shared" si="188"/>
        <v>1237.7</v>
      </c>
      <c r="CR36" s="12">
        <f t="shared" si="189"/>
        <v>0</v>
      </c>
      <c r="CS36" s="12">
        <f t="shared" si="190"/>
        <v>0</v>
      </c>
      <c r="CT36" s="12">
        <f t="shared" si="203"/>
        <v>0</v>
      </c>
      <c r="CU36" s="12">
        <f t="shared" si="204"/>
        <v>560</v>
      </c>
      <c r="CV36" s="12">
        <f t="shared" si="205"/>
        <v>0</v>
      </c>
      <c r="CW36" s="12">
        <f t="shared" si="206"/>
        <v>0</v>
      </c>
      <c r="CX36" s="12">
        <f t="shared" si="207"/>
        <v>0</v>
      </c>
      <c r="CY36" s="93" t="s">
        <v>90</v>
      </c>
    </row>
    <row r="37" spans="1:103" s="4" customFormat="1" ht="122.25" customHeight="1" x14ac:dyDescent="0.25">
      <c r="A37" s="95" t="s">
        <v>183</v>
      </c>
      <c r="B37" s="102">
        <v>5030</v>
      </c>
      <c r="C37" s="94" t="s">
        <v>92</v>
      </c>
      <c r="D37" s="144" t="s">
        <v>107</v>
      </c>
      <c r="E37" s="113" t="s">
        <v>94</v>
      </c>
      <c r="F37" s="36"/>
      <c r="G37" s="36"/>
      <c r="H37" s="36"/>
      <c r="I37" s="36"/>
      <c r="J37" s="36"/>
      <c r="K37" s="36"/>
      <c r="L37" s="36"/>
      <c r="M37" s="36"/>
      <c r="N37" s="36"/>
      <c r="O37" s="36"/>
      <c r="P37" s="36"/>
      <c r="Q37" s="36"/>
      <c r="R37" s="36"/>
      <c r="S37" s="36"/>
      <c r="T37" s="36"/>
      <c r="U37" s="36"/>
      <c r="V37" s="36"/>
      <c r="W37" s="94" t="s">
        <v>156</v>
      </c>
      <c r="X37" s="36"/>
      <c r="Y37" s="36"/>
      <c r="Z37" s="36"/>
      <c r="AA37" s="36"/>
      <c r="AB37" s="36"/>
      <c r="AC37" s="102">
        <v>11</v>
      </c>
      <c r="AD37" s="116" t="s">
        <v>69</v>
      </c>
      <c r="AE37" s="148">
        <f>3382.98-AE48-150+150+150+2.10861+1064-369</f>
        <v>4180.0886100000007</v>
      </c>
      <c r="AF37" s="149">
        <v>3751.8720400000002</v>
      </c>
      <c r="AG37" s="12">
        <v>0</v>
      </c>
      <c r="AH37" s="12">
        <v>0</v>
      </c>
      <c r="AI37" s="12">
        <v>0</v>
      </c>
      <c r="AJ37" s="12">
        <v>0</v>
      </c>
      <c r="AK37" s="12">
        <v>0</v>
      </c>
      <c r="AL37" s="12">
        <v>0</v>
      </c>
      <c r="AM37" s="148">
        <f>4189.2+87.889</f>
        <v>4277.0889999999999</v>
      </c>
      <c r="AN37" s="12">
        <v>0</v>
      </c>
      <c r="AO37" s="12">
        <v>0</v>
      </c>
      <c r="AP37" s="12">
        <v>0</v>
      </c>
      <c r="AQ37" s="120">
        <v>3443.25</v>
      </c>
      <c r="AR37" s="12">
        <v>0</v>
      </c>
      <c r="AS37" s="12">
        <v>0</v>
      </c>
      <c r="AT37" s="12">
        <v>0</v>
      </c>
      <c r="AU37" s="149">
        <v>3751.3</v>
      </c>
      <c r="AV37" s="12">
        <v>0</v>
      </c>
      <c r="AW37" s="12">
        <v>0</v>
      </c>
      <c r="AX37" s="12">
        <v>0</v>
      </c>
      <c r="AY37" s="120">
        <f t="shared" si="196"/>
        <v>3938.8650000000002</v>
      </c>
      <c r="AZ37" s="12">
        <v>0</v>
      </c>
      <c r="BA37" s="12">
        <v>0</v>
      </c>
      <c r="BB37" s="12">
        <v>0</v>
      </c>
      <c r="BC37" s="12">
        <f>AE37</f>
        <v>4180.0886100000007</v>
      </c>
      <c r="BD37" s="12">
        <f>AF37</f>
        <v>3751.8720400000002</v>
      </c>
      <c r="BE37" s="12">
        <f t="shared" si="105"/>
        <v>0</v>
      </c>
      <c r="BF37" s="12">
        <f t="shared" si="106"/>
        <v>0</v>
      </c>
      <c r="BG37" s="12">
        <f t="shared" si="107"/>
        <v>0</v>
      </c>
      <c r="BH37" s="12">
        <f t="shared" si="108"/>
        <v>0</v>
      </c>
      <c r="BI37" s="12">
        <f t="shared" si="109"/>
        <v>0</v>
      </c>
      <c r="BJ37" s="12">
        <f t="shared" si="110"/>
        <v>0</v>
      </c>
      <c r="BK37" s="12">
        <f>AM37</f>
        <v>4277.0889999999999</v>
      </c>
      <c r="BL37" s="12">
        <f t="shared" si="197"/>
        <v>0</v>
      </c>
      <c r="BM37" s="12">
        <f t="shared" si="198"/>
        <v>0</v>
      </c>
      <c r="BN37" s="12">
        <f t="shared" si="199"/>
        <v>0</v>
      </c>
      <c r="BO37" s="12">
        <f>AQ37-40</f>
        <v>3403.25</v>
      </c>
      <c r="BP37" s="12">
        <f t="shared" si="200"/>
        <v>0</v>
      </c>
      <c r="BQ37" s="12">
        <f t="shared" si="169"/>
        <v>0</v>
      </c>
      <c r="BR37" s="12">
        <f t="shared" si="170"/>
        <v>0</v>
      </c>
      <c r="BS37" s="12">
        <f>AU37-40</f>
        <v>3711.3</v>
      </c>
      <c r="BT37" s="12">
        <f t="shared" si="201"/>
        <v>0</v>
      </c>
      <c r="BU37" s="12">
        <f t="shared" si="172"/>
        <v>0</v>
      </c>
      <c r="BV37" s="12">
        <f t="shared" si="173"/>
        <v>0</v>
      </c>
      <c r="BW37" s="12">
        <f t="shared" si="120"/>
        <v>3938.8650000000002</v>
      </c>
      <c r="BX37" s="12">
        <f t="shared" si="202"/>
        <v>0</v>
      </c>
      <c r="BY37" s="12">
        <f t="shared" si="175"/>
        <v>0</v>
      </c>
      <c r="BZ37" s="12">
        <f t="shared" si="176"/>
        <v>0</v>
      </c>
      <c r="CA37" s="12">
        <f t="shared" si="178"/>
        <v>3751.8720400000002</v>
      </c>
      <c r="CB37" s="12">
        <f t="shared" ref="CB37" si="208">AH37</f>
        <v>0</v>
      </c>
      <c r="CC37" s="12">
        <f t="shared" ref="CC37" si="209">AJ37</f>
        <v>0</v>
      </c>
      <c r="CD37" s="12">
        <f t="shared" ref="CD37" si="210">AL37</f>
        <v>0</v>
      </c>
      <c r="CE37" s="12">
        <f t="shared" si="125"/>
        <v>4277.0889999999999</v>
      </c>
      <c r="CF37" s="12">
        <f t="shared" si="126"/>
        <v>0</v>
      </c>
      <c r="CG37" s="12">
        <f t="shared" si="127"/>
        <v>0</v>
      </c>
      <c r="CH37" s="12">
        <f t="shared" si="128"/>
        <v>0</v>
      </c>
      <c r="CI37" s="12">
        <f t="shared" si="129"/>
        <v>3443.25</v>
      </c>
      <c r="CJ37" s="12">
        <f t="shared" ref="CJ37" si="211">AR37</f>
        <v>0</v>
      </c>
      <c r="CK37" s="12">
        <f t="shared" ref="CK37" si="212">AS37</f>
        <v>0</v>
      </c>
      <c r="CL37" s="12">
        <f t="shared" ref="CL37" si="213">AT37</f>
        <v>0</v>
      </c>
      <c r="CM37" s="12">
        <f t="shared" si="133"/>
        <v>3751.8720400000002</v>
      </c>
      <c r="CN37" s="12">
        <f t="shared" ref="CN37" si="214">BF37</f>
        <v>0</v>
      </c>
      <c r="CO37" s="12">
        <f t="shared" ref="CO37" si="215">BH37</f>
        <v>0</v>
      </c>
      <c r="CP37" s="12">
        <f t="shared" ref="CP37" si="216">BJ37</f>
        <v>0</v>
      </c>
      <c r="CQ37" s="12">
        <f t="shared" ref="CQ37" si="217">BK37</f>
        <v>4277.0889999999999</v>
      </c>
      <c r="CR37" s="12">
        <f t="shared" ref="CR37" si="218">BL37</f>
        <v>0</v>
      </c>
      <c r="CS37" s="12">
        <f t="shared" ref="CS37" si="219">BM37</f>
        <v>0</v>
      </c>
      <c r="CT37" s="12">
        <f t="shared" si="203"/>
        <v>0</v>
      </c>
      <c r="CU37" s="12">
        <f t="shared" si="204"/>
        <v>3403.25</v>
      </c>
      <c r="CV37" s="12">
        <f t="shared" si="205"/>
        <v>0</v>
      </c>
      <c r="CW37" s="12">
        <f t="shared" si="206"/>
        <v>0</v>
      </c>
      <c r="CX37" s="12">
        <f t="shared" si="207"/>
        <v>0</v>
      </c>
      <c r="CY37" s="93" t="s">
        <v>90</v>
      </c>
    </row>
    <row r="38" spans="1:103" s="4" customFormat="1" ht="299.25" customHeight="1" x14ac:dyDescent="0.25">
      <c r="A38" s="95" t="s">
        <v>184</v>
      </c>
      <c r="B38" s="102">
        <v>5033</v>
      </c>
      <c r="C38" s="94" t="s">
        <v>92</v>
      </c>
      <c r="D38" s="144" t="s">
        <v>108</v>
      </c>
      <c r="E38" s="113" t="s">
        <v>94</v>
      </c>
      <c r="F38" s="36"/>
      <c r="G38" s="36"/>
      <c r="H38" s="36"/>
      <c r="I38" s="36"/>
      <c r="J38" s="36"/>
      <c r="K38" s="36"/>
      <c r="L38" s="36"/>
      <c r="M38" s="36"/>
      <c r="N38" s="36"/>
      <c r="O38" s="36"/>
      <c r="P38" s="36"/>
      <c r="Q38" s="36"/>
      <c r="R38" s="36"/>
      <c r="S38" s="36"/>
      <c r="T38" s="36"/>
      <c r="U38" s="36"/>
      <c r="V38" s="36"/>
      <c r="W38" s="36"/>
      <c r="X38" s="36"/>
      <c r="Y38" s="36"/>
      <c r="Z38" s="36"/>
      <c r="AA38" s="36"/>
      <c r="AB38" s="36"/>
      <c r="AC38" s="102">
        <v>18</v>
      </c>
      <c r="AD38" s="116" t="s">
        <v>70</v>
      </c>
      <c r="AE38" s="120">
        <v>80</v>
      </c>
      <c r="AF38" s="120">
        <v>0</v>
      </c>
      <c r="AG38" s="12">
        <v>0</v>
      </c>
      <c r="AH38" s="12">
        <v>0</v>
      </c>
      <c r="AI38" s="12">
        <v>0</v>
      </c>
      <c r="AJ38" s="12">
        <v>0</v>
      </c>
      <c r="AK38" s="12">
        <v>0</v>
      </c>
      <c r="AL38" s="12">
        <v>0</v>
      </c>
      <c r="AM38" s="119">
        <f>543+100</f>
        <v>643</v>
      </c>
      <c r="AN38" s="12">
        <v>0</v>
      </c>
      <c r="AO38" s="12">
        <v>0</v>
      </c>
      <c r="AP38" s="12">
        <v>0</v>
      </c>
      <c r="AQ38" s="120">
        <v>50</v>
      </c>
      <c r="AR38" s="12">
        <v>0</v>
      </c>
      <c r="AS38" s="12">
        <v>0</v>
      </c>
      <c r="AT38" s="12">
        <v>0</v>
      </c>
      <c r="AU38" s="120">
        <v>50</v>
      </c>
      <c r="AV38" s="12">
        <v>0</v>
      </c>
      <c r="AW38" s="12">
        <v>0</v>
      </c>
      <c r="AX38" s="12">
        <v>0</v>
      </c>
      <c r="AY38" s="120">
        <v>50</v>
      </c>
      <c r="AZ38" s="12">
        <v>0</v>
      </c>
      <c r="BA38" s="12">
        <v>0</v>
      </c>
      <c r="BB38" s="12">
        <v>0</v>
      </c>
      <c r="BC38" s="12">
        <f t="shared" si="103"/>
        <v>80</v>
      </c>
      <c r="BD38" s="12">
        <f t="shared" si="104"/>
        <v>0</v>
      </c>
      <c r="BE38" s="12">
        <f t="shared" si="105"/>
        <v>0</v>
      </c>
      <c r="BF38" s="12">
        <f t="shared" si="106"/>
        <v>0</v>
      </c>
      <c r="BG38" s="12">
        <f t="shared" si="107"/>
        <v>0</v>
      </c>
      <c r="BH38" s="12">
        <f t="shared" si="108"/>
        <v>0</v>
      </c>
      <c r="BI38" s="12">
        <f t="shared" si="109"/>
        <v>0</v>
      </c>
      <c r="BJ38" s="12">
        <f t="shared" si="110"/>
        <v>0</v>
      </c>
      <c r="BK38" s="12">
        <f t="shared" si="111"/>
        <v>643</v>
      </c>
      <c r="BL38" s="12">
        <f t="shared" ref="BL38:BL40" si="220">AN38</f>
        <v>0</v>
      </c>
      <c r="BM38" s="12">
        <f t="shared" ref="BM38:BM40" si="221">AO38</f>
        <v>0</v>
      </c>
      <c r="BN38" s="12">
        <f t="shared" ref="BN38:BN40" si="222">AP38</f>
        <v>0</v>
      </c>
      <c r="BO38" s="12">
        <f t="shared" si="115"/>
        <v>50</v>
      </c>
      <c r="BP38" s="12">
        <f t="shared" ref="BP38:BP40" si="223">AR38</f>
        <v>0</v>
      </c>
      <c r="BQ38" s="12">
        <f t="shared" ref="BQ38:BR40" si="224">AS38</f>
        <v>0</v>
      </c>
      <c r="BR38" s="12">
        <f t="shared" si="224"/>
        <v>0</v>
      </c>
      <c r="BS38" s="12">
        <f t="shared" si="118"/>
        <v>50</v>
      </c>
      <c r="BT38" s="12">
        <f t="shared" ref="BT38:BT40" si="225">AV38</f>
        <v>0</v>
      </c>
      <c r="BU38" s="12">
        <f t="shared" ref="BU38:BU40" si="226">AW38</f>
        <v>0</v>
      </c>
      <c r="BV38" s="12">
        <f t="shared" ref="BV38:BV40" si="227">AX38</f>
        <v>0</v>
      </c>
      <c r="BW38" s="12">
        <f t="shared" si="120"/>
        <v>50</v>
      </c>
      <c r="BX38" s="12">
        <f t="shared" ref="BX38:BX40" si="228">AZ38</f>
        <v>0</v>
      </c>
      <c r="BY38" s="12">
        <f t="shared" ref="BY38:BY40" si="229">BA38</f>
        <v>0</v>
      </c>
      <c r="BZ38" s="12">
        <f t="shared" ref="BZ38:BZ40" si="230">BB38</f>
        <v>0</v>
      </c>
      <c r="CA38" s="12">
        <f t="shared" ref="CA38:CA40" si="231">AF38</f>
        <v>0</v>
      </c>
      <c r="CB38" s="12">
        <f t="shared" ref="CB38:CB40" si="232">AH38</f>
        <v>0</v>
      </c>
      <c r="CC38" s="12">
        <f t="shared" ref="CC38:CC40" si="233">AJ38</f>
        <v>0</v>
      </c>
      <c r="CD38" s="12">
        <f t="shared" ref="CD38:CD40" si="234">AL38</f>
        <v>0</v>
      </c>
      <c r="CE38" s="12">
        <f t="shared" si="125"/>
        <v>643</v>
      </c>
      <c r="CF38" s="12">
        <f t="shared" si="126"/>
        <v>0</v>
      </c>
      <c r="CG38" s="12">
        <f t="shared" si="127"/>
        <v>0</v>
      </c>
      <c r="CH38" s="12">
        <f t="shared" si="128"/>
        <v>0</v>
      </c>
      <c r="CI38" s="12">
        <f t="shared" si="129"/>
        <v>50</v>
      </c>
      <c r="CJ38" s="12">
        <f t="shared" ref="CJ38:CJ40" si="235">AR38</f>
        <v>0</v>
      </c>
      <c r="CK38" s="12">
        <f t="shared" ref="CK38:CK40" si="236">AS38</f>
        <v>0</v>
      </c>
      <c r="CL38" s="12">
        <f t="shared" ref="CL38:CL40" si="237">AT38</f>
        <v>0</v>
      </c>
      <c r="CM38" s="12">
        <f t="shared" si="133"/>
        <v>0</v>
      </c>
      <c r="CN38" s="12">
        <f t="shared" ref="CN38:CN40" si="238">BF38</f>
        <v>0</v>
      </c>
      <c r="CO38" s="12">
        <f t="shared" ref="CO38:CO40" si="239">BH38</f>
        <v>0</v>
      </c>
      <c r="CP38" s="12">
        <f t="shared" ref="CP38:CP40" si="240">BJ38</f>
        <v>0</v>
      </c>
      <c r="CQ38" s="12">
        <f t="shared" ref="CQ38:CQ41" si="241">BK38</f>
        <v>643</v>
      </c>
      <c r="CR38" s="12">
        <f t="shared" ref="CR38:CR41" si="242">BL38</f>
        <v>0</v>
      </c>
      <c r="CS38" s="12">
        <f t="shared" ref="CS38:CS41" si="243">BM38</f>
        <v>0</v>
      </c>
      <c r="CT38" s="12">
        <f t="shared" ref="CT38" si="244">BN38</f>
        <v>0</v>
      </c>
      <c r="CU38" s="12">
        <f t="shared" ref="CU38" si="245">BO38</f>
        <v>50</v>
      </c>
      <c r="CV38" s="12">
        <f t="shared" ref="CV38" si="246">BP38</f>
        <v>0</v>
      </c>
      <c r="CW38" s="12">
        <f t="shared" ref="CW38" si="247">BQ38</f>
        <v>0</v>
      </c>
      <c r="CX38" s="12">
        <f t="shared" ref="CX38" si="248">BR38</f>
        <v>0</v>
      </c>
      <c r="CY38" s="29" t="s">
        <v>91</v>
      </c>
    </row>
    <row r="39" spans="1:103" s="4" customFormat="1" ht="57.75" customHeight="1" x14ac:dyDescent="0.25">
      <c r="A39" s="95" t="s">
        <v>185</v>
      </c>
      <c r="B39" s="102">
        <v>5035</v>
      </c>
      <c r="C39" s="94" t="s">
        <v>92</v>
      </c>
      <c r="D39" s="144" t="s">
        <v>109</v>
      </c>
      <c r="E39" s="113" t="s">
        <v>94</v>
      </c>
      <c r="F39" s="36"/>
      <c r="G39" s="36"/>
      <c r="H39" s="36"/>
      <c r="I39" s="36"/>
      <c r="J39" s="36"/>
      <c r="K39" s="36"/>
      <c r="L39" s="36"/>
      <c r="M39" s="36"/>
      <c r="N39" s="36"/>
      <c r="O39" s="36"/>
      <c r="P39" s="36"/>
      <c r="Q39" s="36"/>
      <c r="R39" s="36"/>
      <c r="S39" s="36"/>
      <c r="T39" s="36"/>
      <c r="U39" s="36"/>
      <c r="V39" s="36"/>
      <c r="W39" s="36"/>
      <c r="X39" s="36"/>
      <c r="Y39" s="36"/>
      <c r="Z39" s="36"/>
      <c r="AA39" s="36"/>
      <c r="AB39" s="36"/>
      <c r="AC39" s="102">
        <v>11</v>
      </c>
      <c r="AD39" s="116" t="s">
        <v>70</v>
      </c>
      <c r="AE39" s="124">
        <v>76.25</v>
      </c>
      <c r="AF39" s="124">
        <v>51.85</v>
      </c>
      <c r="AG39" s="12">
        <v>0</v>
      </c>
      <c r="AH39" s="12">
        <v>0</v>
      </c>
      <c r="AI39" s="12">
        <v>0</v>
      </c>
      <c r="AJ39" s="12">
        <v>0</v>
      </c>
      <c r="AK39" s="12">
        <v>0</v>
      </c>
      <c r="AL39" s="12">
        <v>0</v>
      </c>
      <c r="AM39" s="124">
        <v>76.25</v>
      </c>
      <c r="AN39" s="12">
        <v>0</v>
      </c>
      <c r="AO39" s="12">
        <v>0</v>
      </c>
      <c r="AP39" s="12">
        <v>0</v>
      </c>
      <c r="AQ39" s="12">
        <v>0</v>
      </c>
      <c r="AR39" s="12">
        <v>0</v>
      </c>
      <c r="AS39" s="12">
        <v>0</v>
      </c>
      <c r="AT39" s="12">
        <v>0</v>
      </c>
      <c r="AU39" s="12">
        <v>0</v>
      </c>
      <c r="AV39" s="12">
        <v>0</v>
      </c>
      <c r="AW39" s="12">
        <v>0</v>
      </c>
      <c r="AX39" s="12">
        <v>0</v>
      </c>
      <c r="AY39" s="12">
        <v>0</v>
      </c>
      <c r="AZ39" s="12">
        <v>0</v>
      </c>
      <c r="BA39" s="12">
        <v>0</v>
      </c>
      <c r="BB39" s="12">
        <v>0</v>
      </c>
      <c r="BC39" s="12">
        <f t="shared" si="103"/>
        <v>76.25</v>
      </c>
      <c r="BD39" s="12">
        <f t="shared" si="104"/>
        <v>51.85</v>
      </c>
      <c r="BE39" s="12">
        <f t="shared" si="105"/>
        <v>0</v>
      </c>
      <c r="BF39" s="12">
        <f t="shared" si="106"/>
        <v>0</v>
      </c>
      <c r="BG39" s="12">
        <f t="shared" si="107"/>
        <v>0</v>
      </c>
      <c r="BH39" s="12">
        <f t="shared" si="108"/>
        <v>0</v>
      </c>
      <c r="BI39" s="12">
        <f t="shared" si="109"/>
        <v>0</v>
      </c>
      <c r="BJ39" s="12">
        <f t="shared" si="110"/>
        <v>0</v>
      </c>
      <c r="BK39" s="12">
        <f t="shared" si="111"/>
        <v>76.25</v>
      </c>
      <c r="BL39" s="12">
        <f t="shared" si="220"/>
        <v>0</v>
      </c>
      <c r="BM39" s="12">
        <f t="shared" si="221"/>
        <v>0</v>
      </c>
      <c r="BN39" s="12">
        <f t="shared" si="222"/>
        <v>0</v>
      </c>
      <c r="BO39" s="12">
        <f t="shared" si="115"/>
        <v>0</v>
      </c>
      <c r="BP39" s="12">
        <f t="shared" si="223"/>
        <v>0</v>
      </c>
      <c r="BQ39" s="12">
        <f t="shared" si="224"/>
        <v>0</v>
      </c>
      <c r="BR39" s="12">
        <f t="shared" si="224"/>
        <v>0</v>
      </c>
      <c r="BS39" s="12">
        <f t="shared" si="118"/>
        <v>0</v>
      </c>
      <c r="BT39" s="12">
        <f t="shared" si="225"/>
        <v>0</v>
      </c>
      <c r="BU39" s="12">
        <f t="shared" si="226"/>
        <v>0</v>
      </c>
      <c r="BV39" s="12">
        <f t="shared" si="227"/>
        <v>0</v>
      </c>
      <c r="BW39" s="12">
        <f t="shared" si="120"/>
        <v>0</v>
      </c>
      <c r="BX39" s="12">
        <f t="shared" si="228"/>
        <v>0</v>
      </c>
      <c r="BY39" s="12">
        <f t="shared" si="229"/>
        <v>0</v>
      </c>
      <c r="BZ39" s="12">
        <f t="shared" si="230"/>
        <v>0</v>
      </c>
      <c r="CA39" s="12">
        <f t="shared" si="231"/>
        <v>51.85</v>
      </c>
      <c r="CB39" s="12">
        <f t="shared" si="232"/>
        <v>0</v>
      </c>
      <c r="CC39" s="12">
        <f t="shared" si="233"/>
        <v>0</v>
      </c>
      <c r="CD39" s="12">
        <f t="shared" si="234"/>
        <v>0</v>
      </c>
      <c r="CE39" s="12">
        <f t="shared" si="125"/>
        <v>76.25</v>
      </c>
      <c r="CF39" s="12">
        <f t="shared" si="126"/>
        <v>0</v>
      </c>
      <c r="CG39" s="12">
        <f t="shared" si="127"/>
        <v>0</v>
      </c>
      <c r="CH39" s="12">
        <f t="shared" si="128"/>
        <v>0</v>
      </c>
      <c r="CI39" s="12">
        <f t="shared" si="129"/>
        <v>0</v>
      </c>
      <c r="CJ39" s="12">
        <f t="shared" si="235"/>
        <v>0</v>
      </c>
      <c r="CK39" s="12">
        <f t="shared" si="236"/>
        <v>0</v>
      </c>
      <c r="CL39" s="12">
        <f t="shared" si="237"/>
        <v>0</v>
      </c>
      <c r="CM39" s="12">
        <f t="shared" si="133"/>
        <v>51.85</v>
      </c>
      <c r="CN39" s="12">
        <f t="shared" si="238"/>
        <v>0</v>
      </c>
      <c r="CO39" s="12">
        <f t="shared" si="239"/>
        <v>0</v>
      </c>
      <c r="CP39" s="12">
        <f t="shared" si="240"/>
        <v>0</v>
      </c>
      <c r="CQ39" s="12">
        <f t="shared" si="241"/>
        <v>76.25</v>
      </c>
      <c r="CR39" s="12">
        <f t="shared" si="242"/>
        <v>0</v>
      </c>
      <c r="CS39" s="12">
        <f t="shared" si="243"/>
        <v>0</v>
      </c>
      <c r="CT39" s="12">
        <f t="shared" ref="CT39:CT40" si="249">BN39</f>
        <v>0</v>
      </c>
      <c r="CU39" s="12">
        <f t="shared" ref="CU39:CU40" si="250">BO39</f>
        <v>0</v>
      </c>
      <c r="CV39" s="12">
        <f t="shared" ref="CV39:CV40" si="251">BP39</f>
        <v>0</v>
      </c>
      <c r="CW39" s="12">
        <f t="shared" ref="CW39:CW40" si="252">BQ39</f>
        <v>0</v>
      </c>
      <c r="CX39" s="12">
        <f t="shared" ref="CX39:CX40" si="253">BR39</f>
        <v>0</v>
      </c>
      <c r="CY39" s="30" t="s">
        <v>91</v>
      </c>
    </row>
    <row r="40" spans="1:103" s="4" customFormat="1" ht="78.75" x14ac:dyDescent="0.25">
      <c r="A40" s="95" t="s">
        <v>195</v>
      </c>
      <c r="B40" s="102">
        <v>5043</v>
      </c>
      <c r="C40" s="94" t="s">
        <v>92</v>
      </c>
      <c r="D40" s="144" t="s">
        <v>110</v>
      </c>
      <c r="E40" s="113" t="s">
        <v>94</v>
      </c>
      <c r="F40" s="36"/>
      <c r="G40" s="36"/>
      <c r="H40" s="36"/>
      <c r="I40" s="36"/>
      <c r="J40" s="36"/>
      <c r="K40" s="36"/>
      <c r="L40" s="36"/>
      <c r="M40" s="36"/>
      <c r="N40" s="36"/>
      <c r="O40" s="36"/>
      <c r="P40" s="36"/>
      <c r="Q40" s="36"/>
      <c r="R40" s="36"/>
      <c r="S40" s="36"/>
      <c r="T40" s="36"/>
      <c r="U40" s="36"/>
      <c r="V40" s="36"/>
      <c r="W40" s="36"/>
      <c r="X40" s="36"/>
      <c r="Y40" s="36"/>
      <c r="Z40" s="36"/>
      <c r="AA40" s="36"/>
      <c r="AB40" s="36"/>
      <c r="AC40" s="102">
        <v>5</v>
      </c>
      <c r="AD40" s="116" t="s">
        <v>71</v>
      </c>
      <c r="AE40" s="12">
        <v>100</v>
      </c>
      <c r="AF40" s="12">
        <v>100</v>
      </c>
      <c r="AG40" s="12">
        <v>0</v>
      </c>
      <c r="AH40" s="12">
        <v>0</v>
      </c>
      <c r="AI40" s="12">
        <v>0</v>
      </c>
      <c r="AJ40" s="12">
        <v>0</v>
      </c>
      <c r="AK40" s="12">
        <v>0</v>
      </c>
      <c r="AL40" s="12">
        <v>0</v>
      </c>
      <c r="AM40" s="97">
        <v>148</v>
      </c>
      <c r="AN40" s="12">
        <v>0</v>
      </c>
      <c r="AO40" s="12">
        <v>0</v>
      </c>
      <c r="AP40" s="12">
        <v>0</v>
      </c>
      <c r="AQ40" s="97">
        <v>148</v>
      </c>
      <c r="AR40" s="12">
        <v>0</v>
      </c>
      <c r="AS40" s="12">
        <v>0</v>
      </c>
      <c r="AT40" s="12">
        <v>0</v>
      </c>
      <c r="AU40" s="97">
        <v>148</v>
      </c>
      <c r="AV40" s="12">
        <v>0</v>
      </c>
      <c r="AW40" s="12">
        <v>0</v>
      </c>
      <c r="AX40" s="12">
        <v>0</v>
      </c>
      <c r="AY40" s="97">
        <v>148</v>
      </c>
      <c r="AZ40" s="12">
        <v>0</v>
      </c>
      <c r="BA40" s="12">
        <v>0</v>
      </c>
      <c r="BB40" s="12">
        <v>0</v>
      </c>
      <c r="BC40" s="12">
        <f t="shared" si="103"/>
        <v>100</v>
      </c>
      <c r="BD40" s="12">
        <f t="shared" si="104"/>
        <v>100</v>
      </c>
      <c r="BE40" s="12">
        <f t="shared" si="105"/>
        <v>0</v>
      </c>
      <c r="BF40" s="12">
        <f t="shared" si="106"/>
        <v>0</v>
      </c>
      <c r="BG40" s="12">
        <f t="shared" si="107"/>
        <v>0</v>
      </c>
      <c r="BH40" s="12">
        <f t="shared" si="108"/>
        <v>0</v>
      </c>
      <c r="BI40" s="12">
        <f t="shared" si="109"/>
        <v>0</v>
      </c>
      <c r="BJ40" s="12">
        <f t="shared" si="110"/>
        <v>0</v>
      </c>
      <c r="BK40" s="12">
        <f t="shared" si="111"/>
        <v>148</v>
      </c>
      <c r="BL40" s="12">
        <f t="shared" si="220"/>
        <v>0</v>
      </c>
      <c r="BM40" s="12">
        <f t="shared" si="221"/>
        <v>0</v>
      </c>
      <c r="BN40" s="12">
        <f t="shared" si="222"/>
        <v>0</v>
      </c>
      <c r="BO40" s="12">
        <f t="shared" si="115"/>
        <v>148</v>
      </c>
      <c r="BP40" s="12">
        <f t="shared" si="223"/>
        <v>0</v>
      </c>
      <c r="BQ40" s="12">
        <f t="shared" si="224"/>
        <v>0</v>
      </c>
      <c r="BR40" s="12">
        <f t="shared" si="224"/>
        <v>0</v>
      </c>
      <c r="BS40" s="12">
        <f t="shared" si="118"/>
        <v>148</v>
      </c>
      <c r="BT40" s="12">
        <f t="shared" si="225"/>
        <v>0</v>
      </c>
      <c r="BU40" s="12">
        <f t="shared" si="226"/>
        <v>0</v>
      </c>
      <c r="BV40" s="12">
        <f t="shared" si="227"/>
        <v>0</v>
      </c>
      <c r="BW40" s="12">
        <f t="shared" si="120"/>
        <v>148</v>
      </c>
      <c r="BX40" s="12">
        <f t="shared" si="228"/>
        <v>0</v>
      </c>
      <c r="BY40" s="12">
        <f t="shared" si="229"/>
        <v>0</v>
      </c>
      <c r="BZ40" s="12">
        <f t="shared" si="230"/>
        <v>0</v>
      </c>
      <c r="CA40" s="12">
        <f t="shared" si="231"/>
        <v>100</v>
      </c>
      <c r="CB40" s="12">
        <f t="shared" si="232"/>
        <v>0</v>
      </c>
      <c r="CC40" s="12">
        <f t="shared" si="233"/>
        <v>0</v>
      </c>
      <c r="CD40" s="12">
        <f t="shared" si="234"/>
        <v>0</v>
      </c>
      <c r="CE40" s="12">
        <f t="shared" si="125"/>
        <v>148</v>
      </c>
      <c r="CF40" s="12">
        <f t="shared" si="126"/>
        <v>0</v>
      </c>
      <c r="CG40" s="12">
        <f t="shared" si="127"/>
        <v>0</v>
      </c>
      <c r="CH40" s="12">
        <f t="shared" si="128"/>
        <v>0</v>
      </c>
      <c r="CI40" s="12">
        <f t="shared" si="129"/>
        <v>148</v>
      </c>
      <c r="CJ40" s="12">
        <f t="shared" si="235"/>
        <v>0</v>
      </c>
      <c r="CK40" s="12">
        <f t="shared" si="236"/>
        <v>0</v>
      </c>
      <c r="CL40" s="12">
        <f t="shared" si="237"/>
        <v>0</v>
      </c>
      <c r="CM40" s="12">
        <f t="shared" si="133"/>
        <v>100</v>
      </c>
      <c r="CN40" s="12">
        <f t="shared" si="238"/>
        <v>0</v>
      </c>
      <c r="CO40" s="12">
        <f t="shared" si="239"/>
        <v>0</v>
      </c>
      <c r="CP40" s="12">
        <f t="shared" si="240"/>
        <v>0</v>
      </c>
      <c r="CQ40" s="12">
        <f t="shared" si="241"/>
        <v>148</v>
      </c>
      <c r="CR40" s="12">
        <f t="shared" si="242"/>
        <v>0</v>
      </c>
      <c r="CS40" s="12">
        <f t="shared" si="243"/>
        <v>0</v>
      </c>
      <c r="CT40" s="12">
        <f t="shared" si="249"/>
        <v>0</v>
      </c>
      <c r="CU40" s="12">
        <f t="shared" si="250"/>
        <v>148</v>
      </c>
      <c r="CV40" s="12">
        <f t="shared" si="251"/>
        <v>0</v>
      </c>
      <c r="CW40" s="12">
        <f t="shared" si="252"/>
        <v>0</v>
      </c>
      <c r="CX40" s="12">
        <f t="shared" si="253"/>
        <v>0</v>
      </c>
      <c r="CY40" s="93" t="s">
        <v>90</v>
      </c>
    </row>
    <row r="41" spans="1:103" s="9" customFormat="1" ht="156" customHeight="1" x14ac:dyDescent="0.25">
      <c r="A41" s="88" t="s">
        <v>196</v>
      </c>
      <c r="B41" s="89">
        <v>5200</v>
      </c>
      <c r="C41" s="94" t="s">
        <v>92</v>
      </c>
      <c r="D41" s="8" t="s">
        <v>24</v>
      </c>
      <c r="E41" s="8" t="s">
        <v>24</v>
      </c>
      <c r="F41" s="8" t="s">
        <v>24</v>
      </c>
      <c r="G41" s="8" t="s">
        <v>24</v>
      </c>
      <c r="H41" s="8" t="s">
        <v>24</v>
      </c>
      <c r="I41" s="8" t="s">
        <v>24</v>
      </c>
      <c r="J41" s="8" t="s">
        <v>24</v>
      </c>
      <c r="K41" s="8" t="s">
        <v>24</v>
      </c>
      <c r="L41" s="8" t="s">
        <v>24</v>
      </c>
      <c r="M41" s="8" t="s">
        <v>24</v>
      </c>
      <c r="N41" s="8" t="s">
        <v>24</v>
      </c>
      <c r="O41" s="8" t="s">
        <v>24</v>
      </c>
      <c r="P41" s="8" t="s">
        <v>24</v>
      </c>
      <c r="Q41" s="8" t="s">
        <v>24</v>
      </c>
      <c r="R41" s="8" t="s">
        <v>24</v>
      </c>
      <c r="S41" s="8" t="s">
        <v>24</v>
      </c>
      <c r="T41" s="8" t="s">
        <v>24</v>
      </c>
      <c r="U41" s="8" t="s">
        <v>24</v>
      </c>
      <c r="V41" s="8" t="s">
        <v>24</v>
      </c>
      <c r="W41" s="8" t="s">
        <v>24</v>
      </c>
      <c r="X41" s="8" t="s">
        <v>24</v>
      </c>
      <c r="Y41" s="8" t="s">
        <v>24</v>
      </c>
      <c r="Z41" s="8" t="s">
        <v>24</v>
      </c>
      <c r="AA41" s="8" t="s">
        <v>24</v>
      </c>
      <c r="AB41" s="8" t="s">
        <v>24</v>
      </c>
      <c r="AC41" s="8" t="s">
        <v>24</v>
      </c>
      <c r="AD41" s="8" t="s">
        <v>24</v>
      </c>
      <c r="AE41" s="13">
        <f>SUM(AE43:AE48)</f>
        <v>8101.95</v>
      </c>
      <c r="AF41" s="13">
        <f>SUM(AF43:AF48)</f>
        <v>7396.5638600000002</v>
      </c>
      <c r="AG41" s="13">
        <f t="shared" ref="AG41:AM41" si="254">SUM(AG43:AG48)</f>
        <v>0</v>
      </c>
      <c r="AH41" s="13">
        <f t="shared" si="254"/>
        <v>0</v>
      </c>
      <c r="AI41" s="13">
        <f t="shared" si="254"/>
        <v>0</v>
      </c>
      <c r="AJ41" s="13">
        <f t="shared" si="254"/>
        <v>0</v>
      </c>
      <c r="AK41" s="13">
        <f t="shared" si="254"/>
        <v>0</v>
      </c>
      <c r="AL41" s="13">
        <f t="shared" si="254"/>
        <v>0</v>
      </c>
      <c r="AM41" s="13">
        <f t="shared" si="254"/>
        <v>8622.4320000000007</v>
      </c>
      <c r="AN41" s="12">
        <v>0</v>
      </c>
      <c r="AO41" s="12">
        <v>0</v>
      </c>
      <c r="AP41" s="12">
        <v>0</v>
      </c>
      <c r="AQ41" s="13">
        <f t="shared" ref="AQ41:CP41" si="255">SUM(AQ43:AQ48)</f>
        <v>7730.1880000000001</v>
      </c>
      <c r="AR41" s="13">
        <f t="shared" si="255"/>
        <v>0</v>
      </c>
      <c r="AS41" s="13">
        <f t="shared" si="255"/>
        <v>0</v>
      </c>
      <c r="AT41" s="13">
        <f t="shared" si="255"/>
        <v>0</v>
      </c>
      <c r="AU41" s="13">
        <f t="shared" si="255"/>
        <v>7717.433</v>
      </c>
      <c r="AV41" s="13">
        <f t="shared" si="255"/>
        <v>0</v>
      </c>
      <c r="AW41" s="13">
        <f t="shared" si="255"/>
        <v>0</v>
      </c>
      <c r="AX41" s="13">
        <f t="shared" si="255"/>
        <v>0</v>
      </c>
      <c r="AY41" s="13">
        <f t="shared" si="255"/>
        <v>8095.05465</v>
      </c>
      <c r="AZ41" s="13">
        <f t="shared" si="255"/>
        <v>0</v>
      </c>
      <c r="BA41" s="13">
        <f t="shared" si="255"/>
        <v>0</v>
      </c>
      <c r="BB41" s="13">
        <f t="shared" si="255"/>
        <v>0</v>
      </c>
      <c r="BC41" s="13">
        <f t="shared" si="255"/>
        <v>8001.95</v>
      </c>
      <c r="BD41" s="13">
        <f t="shared" si="255"/>
        <v>7335.8078500000011</v>
      </c>
      <c r="BE41" s="13">
        <f t="shared" si="255"/>
        <v>0</v>
      </c>
      <c r="BF41" s="13">
        <f t="shared" si="255"/>
        <v>0</v>
      </c>
      <c r="BG41" s="13">
        <f t="shared" si="255"/>
        <v>0</v>
      </c>
      <c r="BH41" s="13">
        <f t="shared" si="255"/>
        <v>0</v>
      </c>
      <c r="BI41" s="13">
        <f t="shared" si="255"/>
        <v>0</v>
      </c>
      <c r="BJ41" s="13">
        <f t="shared" si="255"/>
        <v>0</v>
      </c>
      <c r="BK41" s="13">
        <f t="shared" si="255"/>
        <v>7972.4319999999998</v>
      </c>
      <c r="BL41" s="13">
        <f t="shared" si="255"/>
        <v>0</v>
      </c>
      <c r="BM41" s="13">
        <f t="shared" si="255"/>
        <v>0</v>
      </c>
      <c r="BN41" s="13">
        <f t="shared" si="255"/>
        <v>0</v>
      </c>
      <c r="BO41" s="13">
        <f t="shared" si="255"/>
        <v>7630.1880000000001</v>
      </c>
      <c r="BP41" s="13">
        <f t="shared" si="255"/>
        <v>0</v>
      </c>
      <c r="BQ41" s="13">
        <f t="shared" si="255"/>
        <v>0</v>
      </c>
      <c r="BR41" s="13">
        <f t="shared" si="255"/>
        <v>0</v>
      </c>
      <c r="BS41" s="13">
        <f t="shared" si="255"/>
        <v>7617.433</v>
      </c>
      <c r="BT41" s="13">
        <f t="shared" si="255"/>
        <v>0</v>
      </c>
      <c r="BU41" s="13">
        <f t="shared" si="255"/>
        <v>0</v>
      </c>
      <c r="BV41" s="13">
        <f t="shared" si="255"/>
        <v>0</v>
      </c>
      <c r="BW41" s="13">
        <f t="shared" si="255"/>
        <v>8095.05465</v>
      </c>
      <c r="BX41" s="13">
        <f t="shared" si="255"/>
        <v>0</v>
      </c>
      <c r="BY41" s="13">
        <f t="shared" si="255"/>
        <v>0</v>
      </c>
      <c r="BZ41" s="13">
        <f t="shared" si="255"/>
        <v>0</v>
      </c>
      <c r="CA41" s="13">
        <f t="shared" si="255"/>
        <v>7396.5638600000002</v>
      </c>
      <c r="CB41" s="13">
        <f t="shared" si="255"/>
        <v>0</v>
      </c>
      <c r="CC41" s="13">
        <f t="shared" si="255"/>
        <v>0</v>
      </c>
      <c r="CD41" s="13">
        <f t="shared" si="255"/>
        <v>0</v>
      </c>
      <c r="CE41" s="13">
        <f t="shared" si="255"/>
        <v>8622.4320000000007</v>
      </c>
      <c r="CF41" s="13">
        <f t="shared" si="255"/>
        <v>0</v>
      </c>
      <c r="CG41" s="13">
        <f t="shared" si="255"/>
        <v>0</v>
      </c>
      <c r="CH41" s="13">
        <f t="shared" si="255"/>
        <v>0</v>
      </c>
      <c r="CI41" s="13">
        <f t="shared" si="255"/>
        <v>7730.1880000000001</v>
      </c>
      <c r="CJ41" s="13">
        <f t="shared" si="255"/>
        <v>0</v>
      </c>
      <c r="CK41" s="13">
        <f t="shared" si="255"/>
        <v>0</v>
      </c>
      <c r="CL41" s="13">
        <f t="shared" si="255"/>
        <v>0</v>
      </c>
      <c r="CM41" s="13">
        <f t="shared" si="255"/>
        <v>7335.8078500000011</v>
      </c>
      <c r="CN41" s="13">
        <f t="shared" si="255"/>
        <v>0</v>
      </c>
      <c r="CO41" s="13">
        <f t="shared" si="255"/>
        <v>0</v>
      </c>
      <c r="CP41" s="13">
        <f t="shared" si="255"/>
        <v>0</v>
      </c>
      <c r="CQ41" s="13">
        <f t="shared" si="241"/>
        <v>7972.4319999999998</v>
      </c>
      <c r="CR41" s="13">
        <f t="shared" si="242"/>
        <v>0</v>
      </c>
      <c r="CS41" s="13">
        <f t="shared" si="243"/>
        <v>0</v>
      </c>
      <c r="CT41" s="13">
        <f t="shared" ref="CT41" si="256">BN41</f>
        <v>0</v>
      </c>
      <c r="CU41" s="13">
        <f t="shared" ref="CU41" si="257">BO41</f>
        <v>7630.1880000000001</v>
      </c>
      <c r="CV41" s="13">
        <f t="shared" si="100"/>
        <v>0</v>
      </c>
      <c r="CW41" s="13">
        <f t="shared" si="101"/>
        <v>0</v>
      </c>
      <c r="CX41" s="13">
        <f t="shared" si="102"/>
        <v>0</v>
      </c>
      <c r="CY41" s="31"/>
    </row>
    <row r="42" spans="1:103" s="7" customFormat="1" x14ac:dyDescent="0.25">
      <c r="A42" s="95" t="s">
        <v>2</v>
      </c>
      <c r="B42" s="96"/>
      <c r="C42" s="94"/>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12"/>
      <c r="AF42" s="12"/>
      <c r="AG42" s="12"/>
      <c r="AH42" s="12"/>
      <c r="AI42" s="12"/>
      <c r="AJ42" s="12"/>
      <c r="AK42" s="12"/>
      <c r="AL42" s="12"/>
      <c r="AM42" s="97"/>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92"/>
    </row>
    <row r="43" spans="1:103" s="4" customFormat="1" ht="47.25" customHeight="1" x14ac:dyDescent="0.25">
      <c r="A43" s="150" t="s">
        <v>197</v>
      </c>
      <c r="B43" s="118">
        <v>5201</v>
      </c>
      <c r="C43" s="94" t="s">
        <v>111</v>
      </c>
      <c r="D43" s="151" t="s">
        <v>112</v>
      </c>
      <c r="E43" s="152" t="s">
        <v>94</v>
      </c>
      <c r="F43" s="118"/>
      <c r="G43" s="118"/>
      <c r="H43" s="118"/>
      <c r="I43" s="118"/>
      <c r="J43" s="118"/>
      <c r="K43" s="118"/>
      <c r="L43" s="118"/>
      <c r="M43" s="118"/>
      <c r="N43" s="118"/>
      <c r="O43" s="118"/>
      <c r="P43" s="118"/>
      <c r="Q43" s="118"/>
      <c r="R43" s="118"/>
      <c r="S43" s="118"/>
      <c r="T43" s="118"/>
      <c r="U43" s="118"/>
      <c r="V43" s="118"/>
      <c r="W43" s="153" t="s">
        <v>130</v>
      </c>
      <c r="X43" s="154" t="s">
        <v>131</v>
      </c>
      <c r="Y43" s="152" t="s">
        <v>132</v>
      </c>
      <c r="Z43" s="118"/>
      <c r="AA43" s="118"/>
      <c r="AB43" s="118"/>
      <c r="AC43" s="118">
        <v>1</v>
      </c>
      <c r="AD43" s="116" t="s">
        <v>72</v>
      </c>
      <c r="AE43" s="97">
        <v>2699.73</v>
      </c>
      <c r="AF43" s="12">
        <v>2213.1366899999998</v>
      </c>
      <c r="AG43" s="12">
        <v>0</v>
      </c>
      <c r="AH43" s="12">
        <v>0</v>
      </c>
      <c r="AI43" s="12">
        <v>0</v>
      </c>
      <c r="AJ43" s="12">
        <v>0</v>
      </c>
      <c r="AK43" s="12">
        <v>0</v>
      </c>
      <c r="AL43" s="12">
        <v>0</v>
      </c>
      <c r="AM43" s="97">
        <f>2966.868-114.584</f>
        <v>2852.2840000000001</v>
      </c>
      <c r="AN43" s="12">
        <v>0</v>
      </c>
      <c r="AO43" s="12">
        <v>0</v>
      </c>
      <c r="AP43" s="12">
        <v>0</v>
      </c>
      <c r="AQ43" s="97">
        <v>2357.9679999999998</v>
      </c>
      <c r="AR43" s="12">
        <v>0</v>
      </c>
      <c r="AS43" s="12">
        <v>0</v>
      </c>
      <c r="AT43" s="12">
        <v>0</v>
      </c>
      <c r="AU43" s="97">
        <v>2365.2130000000002</v>
      </c>
      <c r="AV43" s="12">
        <v>0</v>
      </c>
      <c r="AW43" s="12">
        <v>0</v>
      </c>
      <c r="AX43" s="12">
        <v>0</v>
      </c>
      <c r="AY43" s="119">
        <f>AU43*1.05</f>
        <v>2483.4736500000004</v>
      </c>
      <c r="AZ43" s="12">
        <v>0</v>
      </c>
      <c r="BA43" s="12">
        <v>0</v>
      </c>
      <c r="BB43" s="12">
        <v>0</v>
      </c>
      <c r="BC43" s="12">
        <f>AE43-100</f>
        <v>2599.73</v>
      </c>
      <c r="BD43" s="12">
        <v>2152.3806800000002</v>
      </c>
      <c r="BE43" s="12">
        <f t="shared" ref="BE43" si="258">AG43</f>
        <v>0</v>
      </c>
      <c r="BF43" s="12">
        <f t="shared" ref="BF43" si="259">AH43</f>
        <v>0</v>
      </c>
      <c r="BG43" s="12">
        <f t="shared" ref="BG43" si="260">AI43</f>
        <v>0</v>
      </c>
      <c r="BH43" s="12">
        <f t="shared" ref="BH43" si="261">AJ43</f>
        <v>0</v>
      </c>
      <c r="BI43" s="12">
        <f t="shared" ref="BI43" si="262">AK43</f>
        <v>0</v>
      </c>
      <c r="BJ43" s="12">
        <f t="shared" ref="BJ43" si="263">AL43</f>
        <v>0</v>
      </c>
      <c r="BK43" s="12">
        <f>AM43-50-600</f>
        <v>2202.2840000000001</v>
      </c>
      <c r="BL43" s="12">
        <f>AN43</f>
        <v>0</v>
      </c>
      <c r="BM43" s="12">
        <f t="shared" ref="BM43:BN43" si="264">AO43</f>
        <v>0</v>
      </c>
      <c r="BN43" s="12">
        <f t="shared" si="264"/>
        <v>0</v>
      </c>
      <c r="BO43" s="12">
        <f>AQ43-50-50</f>
        <v>2257.9679999999998</v>
      </c>
      <c r="BP43" s="12">
        <f>AR43</f>
        <v>0</v>
      </c>
      <c r="BQ43" s="12">
        <f t="shared" ref="BQ43:BR43" si="265">AS43</f>
        <v>0</v>
      </c>
      <c r="BR43" s="12">
        <f t="shared" si="265"/>
        <v>0</v>
      </c>
      <c r="BS43" s="12">
        <f>AU43-50-50</f>
        <v>2265.2130000000002</v>
      </c>
      <c r="BT43" s="12">
        <f>AV43</f>
        <v>0</v>
      </c>
      <c r="BU43" s="12">
        <f t="shared" ref="BU43:BV43" si="266">AW43</f>
        <v>0</v>
      </c>
      <c r="BV43" s="12">
        <f t="shared" si="266"/>
        <v>0</v>
      </c>
      <c r="BW43" s="12">
        <f t="shared" si="120"/>
        <v>2483.4736500000004</v>
      </c>
      <c r="BX43" s="12">
        <f t="shared" ref="BX43:BX48" si="267">AZ43</f>
        <v>0</v>
      </c>
      <c r="BY43" s="12">
        <f t="shared" ref="BY43:BY48" si="268">BA43</f>
        <v>0</v>
      </c>
      <c r="BZ43" s="12">
        <f t="shared" ref="BZ43:BZ48" si="269">BB43</f>
        <v>0</v>
      </c>
      <c r="CA43" s="12">
        <f t="shared" si="86"/>
        <v>2213.1366899999998</v>
      </c>
      <c r="CB43" s="12">
        <f t="shared" si="87"/>
        <v>0</v>
      </c>
      <c r="CC43" s="12">
        <f t="shared" si="88"/>
        <v>0</v>
      </c>
      <c r="CD43" s="12">
        <f t="shared" si="89"/>
        <v>0</v>
      </c>
      <c r="CE43" s="12">
        <f t="shared" ref="CE43:CE63" si="270">AM43</f>
        <v>2852.2840000000001</v>
      </c>
      <c r="CF43" s="12">
        <f t="shared" ref="CF43:CF63" si="271">AN43</f>
        <v>0</v>
      </c>
      <c r="CG43" s="12">
        <f t="shared" ref="CG43:CG63" si="272">AO43</f>
        <v>0</v>
      </c>
      <c r="CH43" s="12">
        <f t="shared" ref="CH43:CH63" si="273">AP43</f>
        <v>0</v>
      </c>
      <c r="CI43" s="12">
        <f t="shared" ref="CI43:CI63" si="274">AQ43</f>
        <v>2357.9679999999998</v>
      </c>
      <c r="CJ43" s="12">
        <f t="shared" si="91"/>
        <v>0</v>
      </c>
      <c r="CK43" s="12">
        <f t="shared" si="92"/>
        <v>0</v>
      </c>
      <c r="CL43" s="12">
        <f t="shared" si="93"/>
        <v>0</v>
      </c>
      <c r="CM43" s="12">
        <f t="shared" si="133"/>
        <v>2152.3806800000002</v>
      </c>
      <c r="CN43" s="12">
        <f t="shared" si="94"/>
        <v>0</v>
      </c>
      <c r="CO43" s="12">
        <f t="shared" si="95"/>
        <v>0</v>
      </c>
      <c r="CP43" s="12">
        <f t="shared" si="96"/>
        <v>0</v>
      </c>
      <c r="CQ43" s="12">
        <f t="shared" si="145"/>
        <v>2202.2840000000001</v>
      </c>
      <c r="CR43" s="12">
        <f t="shared" si="97"/>
        <v>0</v>
      </c>
      <c r="CS43" s="12">
        <f t="shared" si="98"/>
        <v>0</v>
      </c>
      <c r="CT43" s="12">
        <f t="shared" si="99"/>
        <v>0</v>
      </c>
      <c r="CU43" s="12">
        <f t="shared" si="146"/>
        <v>2257.9679999999998</v>
      </c>
      <c r="CV43" s="12">
        <f t="shared" si="100"/>
        <v>0</v>
      </c>
      <c r="CW43" s="12">
        <f t="shared" si="101"/>
        <v>0</v>
      </c>
      <c r="CX43" s="12">
        <f t="shared" si="102"/>
        <v>0</v>
      </c>
      <c r="CY43" s="98" t="s">
        <v>90</v>
      </c>
    </row>
    <row r="44" spans="1:103" s="4" customFormat="1" ht="19.5" customHeight="1" x14ac:dyDescent="0.25">
      <c r="A44" s="155"/>
      <c r="B44" s="132"/>
      <c r="C44" s="153" t="s">
        <v>92</v>
      </c>
      <c r="D44" s="156" t="s">
        <v>115</v>
      </c>
      <c r="E44" s="152"/>
      <c r="F44" s="132"/>
      <c r="G44" s="132"/>
      <c r="H44" s="132"/>
      <c r="I44" s="132"/>
      <c r="J44" s="132"/>
      <c r="K44" s="132"/>
      <c r="L44" s="132"/>
      <c r="M44" s="132"/>
      <c r="N44" s="132"/>
      <c r="O44" s="132"/>
      <c r="P44" s="132"/>
      <c r="Q44" s="132"/>
      <c r="R44" s="132"/>
      <c r="S44" s="132"/>
      <c r="T44" s="132"/>
      <c r="U44" s="132"/>
      <c r="V44" s="132"/>
      <c r="W44" s="153"/>
      <c r="X44" s="157"/>
      <c r="Y44" s="152"/>
      <c r="Z44" s="132"/>
      <c r="AA44" s="132"/>
      <c r="AB44" s="132"/>
      <c r="AC44" s="132"/>
      <c r="AD44" s="116" t="s">
        <v>73</v>
      </c>
      <c r="AE44" s="143">
        <v>100</v>
      </c>
      <c r="AF44" s="12">
        <f t="shared" ref="AF44" si="275">AH44+AJ44+AL44</f>
        <v>0</v>
      </c>
      <c r="AG44" s="12">
        <v>0</v>
      </c>
      <c r="AH44" s="12">
        <v>0</v>
      </c>
      <c r="AI44" s="12">
        <v>0</v>
      </c>
      <c r="AJ44" s="12">
        <v>0</v>
      </c>
      <c r="AK44" s="12">
        <v>0</v>
      </c>
      <c r="AL44" s="12">
        <v>0</v>
      </c>
      <c r="AM44" s="143">
        <v>100</v>
      </c>
      <c r="AN44" s="12">
        <v>0</v>
      </c>
      <c r="AO44" s="12">
        <v>0</v>
      </c>
      <c r="AP44" s="12">
        <v>0</v>
      </c>
      <c r="AQ44" s="120">
        <v>100</v>
      </c>
      <c r="AR44" s="12">
        <v>0</v>
      </c>
      <c r="AS44" s="12">
        <v>0</v>
      </c>
      <c r="AT44" s="12">
        <v>0</v>
      </c>
      <c r="AU44" s="143">
        <v>100</v>
      </c>
      <c r="AV44" s="12">
        <v>0</v>
      </c>
      <c r="AW44" s="12">
        <v>0</v>
      </c>
      <c r="AX44" s="12">
        <v>0</v>
      </c>
      <c r="AY44" s="143">
        <v>100</v>
      </c>
      <c r="AZ44" s="12">
        <v>0</v>
      </c>
      <c r="BA44" s="12">
        <v>0</v>
      </c>
      <c r="BB44" s="12">
        <v>0</v>
      </c>
      <c r="BC44" s="12">
        <f t="shared" si="103"/>
        <v>100</v>
      </c>
      <c r="BD44" s="12">
        <f t="shared" si="104"/>
        <v>0</v>
      </c>
      <c r="BE44" s="12">
        <f t="shared" ref="BE44:BE48" si="276">AG44</f>
        <v>0</v>
      </c>
      <c r="BF44" s="12">
        <f t="shared" ref="BF44:BF48" si="277">AH44</f>
        <v>0</v>
      </c>
      <c r="BG44" s="12">
        <f t="shared" ref="BG44:BG48" si="278">AI44</f>
        <v>0</v>
      </c>
      <c r="BH44" s="12">
        <f t="shared" ref="BH44:BH48" si="279">AJ44</f>
        <v>0</v>
      </c>
      <c r="BI44" s="12">
        <f t="shared" ref="BI44:BI48" si="280">AK44</f>
        <v>0</v>
      </c>
      <c r="BJ44" s="12">
        <f t="shared" ref="BJ44:BJ48" si="281">AL44</f>
        <v>0</v>
      </c>
      <c r="BK44" s="12">
        <f t="shared" si="111"/>
        <v>100</v>
      </c>
      <c r="BL44" s="12">
        <f t="shared" ref="BL44:BL48" si="282">AN44</f>
        <v>0</v>
      </c>
      <c r="BM44" s="12">
        <f t="shared" ref="BM44:BM48" si="283">AO44</f>
        <v>0</v>
      </c>
      <c r="BN44" s="12">
        <f t="shared" ref="BN44:BN48" si="284">AP44</f>
        <v>0</v>
      </c>
      <c r="BO44" s="12">
        <f t="shared" si="115"/>
        <v>100</v>
      </c>
      <c r="BP44" s="12">
        <f t="shared" ref="BP44:BP48" si="285">AR44</f>
        <v>0</v>
      </c>
      <c r="BQ44" s="12">
        <f t="shared" ref="BQ44:BQ48" si="286">AS44</f>
        <v>0</v>
      </c>
      <c r="BR44" s="12">
        <f t="shared" ref="BR44:BR48" si="287">AT44</f>
        <v>0</v>
      </c>
      <c r="BS44" s="12">
        <f t="shared" si="118"/>
        <v>100</v>
      </c>
      <c r="BT44" s="12">
        <f t="shared" ref="BT44:BT48" si="288">AV44</f>
        <v>0</v>
      </c>
      <c r="BU44" s="12">
        <f t="shared" ref="BU44:BU48" si="289">AW44</f>
        <v>0</v>
      </c>
      <c r="BV44" s="12">
        <f t="shared" ref="BV44:BV48" si="290">AX44</f>
        <v>0</v>
      </c>
      <c r="BW44" s="12">
        <f t="shared" si="120"/>
        <v>100</v>
      </c>
      <c r="BX44" s="12">
        <f t="shared" si="267"/>
        <v>0</v>
      </c>
      <c r="BY44" s="12">
        <f t="shared" si="268"/>
        <v>0</v>
      </c>
      <c r="BZ44" s="12">
        <f t="shared" si="269"/>
        <v>0</v>
      </c>
      <c r="CA44" s="12">
        <f t="shared" ref="CA44:CA45" si="291">AF44</f>
        <v>0</v>
      </c>
      <c r="CB44" s="12">
        <f t="shared" ref="CB44:CB45" si="292">AH44</f>
        <v>0</v>
      </c>
      <c r="CC44" s="12">
        <f t="shared" ref="CC44:CC45" si="293">AJ44</f>
        <v>0</v>
      </c>
      <c r="CD44" s="12">
        <f t="shared" ref="CD44:CD45" si="294">AL44</f>
        <v>0</v>
      </c>
      <c r="CE44" s="12">
        <f t="shared" ref="CE44:CE45" si="295">AM44</f>
        <v>100</v>
      </c>
      <c r="CF44" s="12">
        <f t="shared" ref="CF44:CF45" si="296">AN44</f>
        <v>0</v>
      </c>
      <c r="CG44" s="12">
        <f t="shared" ref="CG44:CG45" si="297">AO44</f>
        <v>0</v>
      </c>
      <c r="CH44" s="12">
        <f t="shared" ref="CH44:CH45" si="298">AP44</f>
        <v>0</v>
      </c>
      <c r="CI44" s="12">
        <f t="shared" ref="CI44:CI45" si="299">AQ44</f>
        <v>100</v>
      </c>
      <c r="CJ44" s="12">
        <f t="shared" ref="CJ44:CJ45" si="300">AR44</f>
        <v>0</v>
      </c>
      <c r="CK44" s="12">
        <f t="shared" ref="CK44:CK45" si="301">AS44</f>
        <v>0</v>
      </c>
      <c r="CL44" s="12">
        <f t="shared" ref="CL44:CL45" si="302">AT44</f>
        <v>0</v>
      </c>
      <c r="CM44" s="12">
        <f t="shared" si="133"/>
        <v>0</v>
      </c>
      <c r="CN44" s="12">
        <f t="shared" ref="CN44:CN45" si="303">BF44</f>
        <v>0</v>
      </c>
      <c r="CO44" s="12">
        <f t="shared" ref="CO44:CO45" si="304">BH44</f>
        <v>0</v>
      </c>
      <c r="CP44" s="12">
        <f t="shared" ref="CP44:CP45" si="305">BJ44</f>
        <v>0</v>
      </c>
      <c r="CQ44" s="12">
        <f t="shared" ref="CQ44:CQ45" si="306">BK44</f>
        <v>100</v>
      </c>
      <c r="CR44" s="12">
        <f t="shared" ref="CR44:CR45" si="307">BL44</f>
        <v>0</v>
      </c>
      <c r="CS44" s="12">
        <f t="shared" ref="CS44:CS45" si="308">BM44</f>
        <v>0</v>
      </c>
      <c r="CT44" s="12">
        <f t="shared" ref="CT44:CT45" si="309">BN44</f>
        <v>0</v>
      </c>
      <c r="CU44" s="12">
        <f t="shared" ref="CU44:CU45" si="310">BO44</f>
        <v>100</v>
      </c>
      <c r="CV44" s="12">
        <f t="shared" ref="CV44:CV45" si="311">BP44</f>
        <v>0</v>
      </c>
      <c r="CW44" s="12">
        <f t="shared" ref="CW44:CW45" si="312">BQ44</f>
        <v>0</v>
      </c>
      <c r="CX44" s="12">
        <f t="shared" ref="CX44:CX45" si="313">BR44</f>
        <v>0</v>
      </c>
      <c r="CY44" s="99"/>
    </row>
    <row r="45" spans="1:103" s="4" customFormat="1" ht="32.25" customHeight="1" x14ac:dyDescent="0.25">
      <c r="A45" s="158"/>
      <c r="B45" s="122"/>
      <c r="C45" s="153"/>
      <c r="D45" s="156"/>
      <c r="E45" s="152"/>
      <c r="F45" s="122"/>
      <c r="G45" s="122"/>
      <c r="H45" s="122"/>
      <c r="I45" s="122"/>
      <c r="J45" s="122"/>
      <c r="K45" s="122"/>
      <c r="L45" s="122"/>
      <c r="M45" s="122"/>
      <c r="N45" s="122"/>
      <c r="O45" s="122"/>
      <c r="P45" s="122"/>
      <c r="Q45" s="122"/>
      <c r="R45" s="122"/>
      <c r="S45" s="122"/>
      <c r="T45" s="122"/>
      <c r="U45" s="122"/>
      <c r="V45" s="122"/>
      <c r="W45" s="153"/>
      <c r="X45" s="159"/>
      <c r="Y45" s="152"/>
      <c r="Z45" s="122"/>
      <c r="AA45" s="122"/>
      <c r="AB45" s="122"/>
      <c r="AC45" s="122"/>
      <c r="AD45" s="116" t="s">
        <v>74</v>
      </c>
      <c r="AE45" s="119">
        <f>383.1+15</f>
        <v>398.1</v>
      </c>
      <c r="AF45" s="119">
        <v>331.74119999999999</v>
      </c>
      <c r="AG45" s="12">
        <v>0</v>
      </c>
      <c r="AH45" s="12">
        <v>0</v>
      </c>
      <c r="AI45" s="12">
        <v>0</v>
      </c>
      <c r="AJ45" s="12">
        <v>0</v>
      </c>
      <c r="AK45" s="12">
        <v>0</v>
      </c>
      <c r="AL45" s="12">
        <v>0</v>
      </c>
      <c r="AM45" s="119">
        <f>383.1+95</f>
        <v>478.1</v>
      </c>
      <c r="AN45" s="12">
        <v>0</v>
      </c>
      <c r="AO45" s="12">
        <v>0</v>
      </c>
      <c r="AP45" s="12">
        <v>0</v>
      </c>
      <c r="AQ45" s="120">
        <v>358.1</v>
      </c>
      <c r="AR45" s="12">
        <v>0</v>
      </c>
      <c r="AS45" s="12">
        <v>0</v>
      </c>
      <c r="AT45" s="12">
        <v>0</v>
      </c>
      <c r="AU45" s="119">
        <v>333.1</v>
      </c>
      <c r="AV45" s="12">
        <v>0</v>
      </c>
      <c r="AW45" s="12">
        <v>0</v>
      </c>
      <c r="AX45" s="12">
        <v>0</v>
      </c>
      <c r="AY45" s="119">
        <f>AU45*1.05</f>
        <v>349.75500000000005</v>
      </c>
      <c r="AZ45" s="12">
        <v>0</v>
      </c>
      <c r="BA45" s="12">
        <v>0</v>
      </c>
      <c r="BB45" s="12">
        <v>0</v>
      </c>
      <c r="BC45" s="12">
        <f t="shared" si="103"/>
        <v>398.1</v>
      </c>
      <c r="BD45" s="12">
        <f t="shared" si="104"/>
        <v>331.74119999999999</v>
      </c>
      <c r="BE45" s="12">
        <f t="shared" si="276"/>
        <v>0</v>
      </c>
      <c r="BF45" s="12">
        <f t="shared" si="277"/>
        <v>0</v>
      </c>
      <c r="BG45" s="12">
        <f t="shared" si="278"/>
        <v>0</v>
      </c>
      <c r="BH45" s="12">
        <f t="shared" si="279"/>
        <v>0</v>
      </c>
      <c r="BI45" s="12">
        <f t="shared" si="280"/>
        <v>0</v>
      </c>
      <c r="BJ45" s="12">
        <f t="shared" si="281"/>
        <v>0</v>
      </c>
      <c r="BK45" s="12">
        <f t="shared" si="111"/>
        <v>478.1</v>
      </c>
      <c r="BL45" s="12">
        <f t="shared" si="282"/>
        <v>0</v>
      </c>
      <c r="BM45" s="12">
        <f t="shared" si="283"/>
        <v>0</v>
      </c>
      <c r="BN45" s="12">
        <f t="shared" si="284"/>
        <v>0</v>
      </c>
      <c r="BO45" s="12">
        <f t="shared" si="115"/>
        <v>358.1</v>
      </c>
      <c r="BP45" s="12">
        <f t="shared" si="285"/>
        <v>0</v>
      </c>
      <c r="BQ45" s="12">
        <f t="shared" si="286"/>
        <v>0</v>
      </c>
      <c r="BR45" s="12">
        <f t="shared" si="287"/>
        <v>0</v>
      </c>
      <c r="BS45" s="12">
        <f t="shared" si="118"/>
        <v>333.1</v>
      </c>
      <c r="BT45" s="12">
        <f t="shared" si="288"/>
        <v>0</v>
      </c>
      <c r="BU45" s="12">
        <f t="shared" si="289"/>
        <v>0</v>
      </c>
      <c r="BV45" s="12">
        <f t="shared" si="290"/>
        <v>0</v>
      </c>
      <c r="BW45" s="12">
        <f t="shared" si="120"/>
        <v>349.75500000000005</v>
      </c>
      <c r="BX45" s="12">
        <f t="shared" si="267"/>
        <v>0</v>
      </c>
      <c r="BY45" s="12">
        <f t="shared" si="268"/>
        <v>0</v>
      </c>
      <c r="BZ45" s="12">
        <f t="shared" si="269"/>
        <v>0</v>
      </c>
      <c r="CA45" s="12">
        <f t="shared" si="291"/>
        <v>331.74119999999999</v>
      </c>
      <c r="CB45" s="12">
        <f t="shared" si="292"/>
        <v>0</v>
      </c>
      <c r="CC45" s="12">
        <f t="shared" si="293"/>
        <v>0</v>
      </c>
      <c r="CD45" s="12">
        <f t="shared" si="294"/>
        <v>0</v>
      </c>
      <c r="CE45" s="12">
        <f t="shared" si="295"/>
        <v>478.1</v>
      </c>
      <c r="CF45" s="12">
        <f t="shared" si="296"/>
        <v>0</v>
      </c>
      <c r="CG45" s="12">
        <f t="shared" si="297"/>
        <v>0</v>
      </c>
      <c r="CH45" s="12">
        <f t="shared" si="298"/>
        <v>0</v>
      </c>
      <c r="CI45" s="12">
        <f t="shared" si="299"/>
        <v>358.1</v>
      </c>
      <c r="CJ45" s="12">
        <f t="shared" si="300"/>
        <v>0</v>
      </c>
      <c r="CK45" s="12">
        <f t="shared" si="301"/>
        <v>0</v>
      </c>
      <c r="CL45" s="12">
        <f t="shared" si="302"/>
        <v>0</v>
      </c>
      <c r="CM45" s="12">
        <f t="shared" si="133"/>
        <v>331.74119999999999</v>
      </c>
      <c r="CN45" s="12">
        <f t="shared" si="303"/>
        <v>0</v>
      </c>
      <c r="CO45" s="12">
        <f t="shared" si="304"/>
        <v>0</v>
      </c>
      <c r="CP45" s="12">
        <f t="shared" si="305"/>
        <v>0</v>
      </c>
      <c r="CQ45" s="12">
        <f t="shared" si="306"/>
        <v>478.1</v>
      </c>
      <c r="CR45" s="12">
        <f t="shared" si="307"/>
        <v>0</v>
      </c>
      <c r="CS45" s="12">
        <f t="shared" si="308"/>
        <v>0</v>
      </c>
      <c r="CT45" s="12">
        <f t="shared" si="309"/>
        <v>0</v>
      </c>
      <c r="CU45" s="12">
        <f t="shared" si="310"/>
        <v>358.1</v>
      </c>
      <c r="CV45" s="12">
        <f t="shared" si="311"/>
        <v>0</v>
      </c>
      <c r="CW45" s="12">
        <f t="shared" si="312"/>
        <v>0</v>
      </c>
      <c r="CX45" s="12">
        <f t="shared" si="313"/>
        <v>0</v>
      </c>
      <c r="CY45" s="99"/>
    </row>
    <row r="46" spans="1:103" s="4" customFormat="1" ht="60" x14ac:dyDescent="0.25">
      <c r="A46" s="95" t="s">
        <v>198</v>
      </c>
      <c r="B46" s="102">
        <v>5202</v>
      </c>
      <c r="C46" s="94" t="s">
        <v>111</v>
      </c>
      <c r="D46" s="151" t="s">
        <v>112</v>
      </c>
      <c r="E46" s="144" t="s">
        <v>94</v>
      </c>
      <c r="F46" s="36"/>
      <c r="G46" s="36"/>
      <c r="H46" s="36"/>
      <c r="I46" s="36"/>
      <c r="J46" s="36"/>
      <c r="K46" s="36"/>
      <c r="L46" s="36"/>
      <c r="M46" s="36"/>
      <c r="N46" s="36"/>
      <c r="O46" s="36"/>
      <c r="P46" s="36"/>
      <c r="Q46" s="36"/>
      <c r="R46" s="36"/>
      <c r="S46" s="36"/>
      <c r="T46" s="36"/>
      <c r="U46" s="36"/>
      <c r="V46" s="36"/>
      <c r="W46" s="160"/>
      <c r="X46" s="36"/>
      <c r="Y46" s="36"/>
      <c r="Z46" s="36"/>
      <c r="AA46" s="36"/>
      <c r="AB46" s="36"/>
      <c r="AC46" s="102">
        <v>1</v>
      </c>
      <c r="AD46" s="116" t="s">
        <v>72</v>
      </c>
      <c r="AE46" s="120">
        <v>4854.12</v>
      </c>
      <c r="AF46" s="161">
        <v>4851.6859700000005</v>
      </c>
      <c r="AG46" s="12">
        <v>0</v>
      </c>
      <c r="AH46" s="12">
        <v>0</v>
      </c>
      <c r="AI46" s="12">
        <v>0</v>
      </c>
      <c r="AJ46" s="12">
        <v>0</v>
      </c>
      <c r="AK46" s="12">
        <v>0</v>
      </c>
      <c r="AL46" s="12">
        <v>0</v>
      </c>
      <c r="AM46" s="97">
        <v>4854.12</v>
      </c>
      <c r="AN46" s="12">
        <v>0</v>
      </c>
      <c r="AO46" s="12">
        <v>0</v>
      </c>
      <c r="AP46" s="12">
        <v>0</v>
      </c>
      <c r="AQ46" s="97">
        <v>4854.12</v>
      </c>
      <c r="AR46" s="12">
        <v>0</v>
      </c>
      <c r="AS46" s="12">
        <v>0</v>
      </c>
      <c r="AT46" s="12">
        <v>0</v>
      </c>
      <c r="AU46" s="97">
        <v>4854.12</v>
      </c>
      <c r="AV46" s="12">
        <v>0</v>
      </c>
      <c r="AW46" s="12">
        <v>0</v>
      </c>
      <c r="AX46" s="12">
        <v>0</v>
      </c>
      <c r="AY46" s="119">
        <f>AU46*1.05</f>
        <v>5096.826</v>
      </c>
      <c r="AZ46" s="12">
        <v>0</v>
      </c>
      <c r="BA46" s="12">
        <v>0</v>
      </c>
      <c r="BB46" s="12">
        <v>0</v>
      </c>
      <c r="BC46" s="12">
        <f t="shared" si="103"/>
        <v>4854.12</v>
      </c>
      <c r="BD46" s="12">
        <f t="shared" si="104"/>
        <v>4851.6859700000005</v>
      </c>
      <c r="BE46" s="12">
        <f t="shared" si="276"/>
        <v>0</v>
      </c>
      <c r="BF46" s="12">
        <f t="shared" si="277"/>
        <v>0</v>
      </c>
      <c r="BG46" s="12">
        <f t="shared" si="278"/>
        <v>0</v>
      </c>
      <c r="BH46" s="12">
        <f t="shared" si="279"/>
        <v>0</v>
      </c>
      <c r="BI46" s="12">
        <f t="shared" si="280"/>
        <v>0</v>
      </c>
      <c r="BJ46" s="12">
        <f t="shared" si="281"/>
        <v>0</v>
      </c>
      <c r="BK46" s="12">
        <f t="shared" si="111"/>
        <v>4854.12</v>
      </c>
      <c r="BL46" s="12">
        <f t="shared" si="282"/>
        <v>0</v>
      </c>
      <c r="BM46" s="12">
        <f t="shared" si="283"/>
        <v>0</v>
      </c>
      <c r="BN46" s="12">
        <f t="shared" si="284"/>
        <v>0</v>
      </c>
      <c r="BO46" s="12">
        <f t="shared" si="115"/>
        <v>4854.12</v>
      </c>
      <c r="BP46" s="12">
        <f t="shared" si="285"/>
        <v>0</v>
      </c>
      <c r="BQ46" s="12">
        <f t="shared" si="286"/>
        <v>0</v>
      </c>
      <c r="BR46" s="12">
        <f t="shared" si="287"/>
        <v>0</v>
      </c>
      <c r="BS46" s="12">
        <f t="shared" si="118"/>
        <v>4854.12</v>
      </c>
      <c r="BT46" s="12">
        <f t="shared" si="288"/>
        <v>0</v>
      </c>
      <c r="BU46" s="12">
        <f t="shared" si="289"/>
        <v>0</v>
      </c>
      <c r="BV46" s="12">
        <f t="shared" si="290"/>
        <v>0</v>
      </c>
      <c r="BW46" s="12">
        <f t="shared" si="120"/>
        <v>5096.826</v>
      </c>
      <c r="BX46" s="12">
        <f t="shared" si="267"/>
        <v>0</v>
      </c>
      <c r="BY46" s="12">
        <f t="shared" si="268"/>
        <v>0</v>
      </c>
      <c r="BZ46" s="12">
        <f t="shared" si="269"/>
        <v>0</v>
      </c>
      <c r="CA46" s="12">
        <f t="shared" si="86"/>
        <v>4851.6859700000005</v>
      </c>
      <c r="CB46" s="12">
        <f t="shared" si="87"/>
        <v>0</v>
      </c>
      <c r="CC46" s="12">
        <f t="shared" si="88"/>
        <v>0</v>
      </c>
      <c r="CD46" s="12">
        <f t="shared" si="89"/>
        <v>0</v>
      </c>
      <c r="CE46" s="12">
        <f t="shared" si="270"/>
        <v>4854.12</v>
      </c>
      <c r="CF46" s="12">
        <f t="shared" si="271"/>
        <v>0</v>
      </c>
      <c r="CG46" s="12">
        <f t="shared" si="272"/>
        <v>0</v>
      </c>
      <c r="CH46" s="12">
        <f t="shared" si="273"/>
        <v>0</v>
      </c>
      <c r="CI46" s="12">
        <f t="shared" si="274"/>
        <v>4854.12</v>
      </c>
      <c r="CJ46" s="12">
        <f t="shared" si="91"/>
        <v>0</v>
      </c>
      <c r="CK46" s="12">
        <f t="shared" si="92"/>
        <v>0</v>
      </c>
      <c r="CL46" s="12">
        <f t="shared" si="93"/>
        <v>0</v>
      </c>
      <c r="CM46" s="12">
        <f t="shared" si="133"/>
        <v>4851.6859700000005</v>
      </c>
      <c r="CN46" s="12">
        <f t="shared" si="94"/>
        <v>0</v>
      </c>
      <c r="CO46" s="12">
        <f t="shared" si="95"/>
        <v>0</v>
      </c>
      <c r="CP46" s="12">
        <f t="shared" si="96"/>
        <v>0</v>
      </c>
      <c r="CQ46" s="12">
        <f t="shared" si="145"/>
        <v>4854.12</v>
      </c>
      <c r="CR46" s="12">
        <f t="shared" si="97"/>
        <v>0</v>
      </c>
      <c r="CS46" s="12">
        <f t="shared" si="98"/>
        <v>0</v>
      </c>
      <c r="CT46" s="12">
        <f t="shared" si="99"/>
        <v>0</v>
      </c>
      <c r="CU46" s="12">
        <f t="shared" si="146"/>
        <v>4854.12</v>
      </c>
      <c r="CV46" s="12">
        <f t="shared" si="100"/>
        <v>0</v>
      </c>
      <c r="CW46" s="12">
        <f t="shared" si="101"/>
        <v>0</v>
      </c>
      <c r="CX46" s="12">
        <f t="shared" si="102"/>
        <v>0</v>
      </c>
      <c r="CY46" s="93" t="s">
        <v>90</v>
      </c>
    </row>
    <row r="47" spans="1:103" s="4" customFormat="1" ht="106.5" customHeight="1" x14ac:dyDescent="0.25">
      <c r="A47" s="100" t="s">
        <v>202</v>
      </c>
      <c r="B47" s="102">
        <v>5501</v>
      </c>
      <c r="C47" s="162" t="s">
        <v>92</v>
      </c>
      <c r="D47" s="163"/>
      <c r="E47" s="35" t="s">
        <v>114</v>
      </c>
      <c r="F47" s="36"/>
      <c r="G47" s="36"/>
      <c r="H47" s="36"/>
      <c r="I47" s="36"/>
      <c r="J47" s="36"/>
      <c r="K47" s="36"/>
      <c r="L47" s="36"/>
      <c r="M47" s="36"/>
      <c r="N47" s="36"/>
      <c r="O47" s="36"/>
      <c r="P47" s="36"/>
      <c r="Q47" s="36"/>
      <c r="R47" s="36"/>
      <c r="S47" s="36"/>
      <c r="T47" s="36"/>
      <c r="U47" s="36"/>
      <c r="V47" s="36"/>
      <c r="W47" s="164"/>
      <c r="X47" s="165"/>
      <c r="Y47" s="164"/>
      <c r="Z47" s="36"/>
      <c r="AA47" s="36"/>
      <c r="AB47" s="36"/>
      <c r="AC47" s="102">
        <v>1</v>
      </c>
      <c r="AD47" s="116" t="s">
        <v>199</v>
      </c>
      <c r="AE47" s="166">
        <v>0</v>
      </c>
      <c r="AF47" s="119">
        <v>0</v>
      </c>
      <c r="AG47" s="12">
        <v>0</v>
      </c>
      <c r="AH47" s="12">
        <v>0</v>
      </c>
      <c r="AI47" s="12">
        <v>0</v>
      </c>
      <c r="AJ47" s="12">
        <v>0</v>
      </c>
      <c r="AK47" s="12">
        <v>0</v>
      </c>
      <c r="AL47" s="12">
        <v>0</v>
      </c>
      <c r="AM47" s="119">
        <v>282.928</v>
      </c>
      <c r="AN47" s="12">
        <v>0</v>
      </c>
      <c r="AO47" s="12">
        <v>0</v>
      </c>
      <c r="AP47" s="12">
        <v>0</v>
      </c>
      <c r="AQ47" s="12">
        <v>0</v>
      </c>
      <c r="AR47" s="12">
        <v>0</v>
      </c>
      <c r="AS47" s="12">
        <v>0</v>
      </c>
      <c r="AT47" s="12">
        <v>0</v>
      </c>
      <c r="AU47" s="12">
        <v>0</v>
      </c>
      <c r="AV47" s="12">
        <v>0</v>
      </c>
      <c r="AW47" s="12">
        <v>0</v>
      </c>
      <c r="AX47" s="12">
        <v>0</v>
      </c>
      <c r="AY47" s="12">
        <v>0</v>
      </c>
      <c r="AZ47" s="12">
        <v>0</v>
      </c>
      <c r="BA47" s="12">
        <v>0</v>
      </c>
      <c r="BB47" s="12">
        <v>0</v>
      </c>
      <c r="BC47" s="12">
        <f t="shared" ref="BC47" si="314">AE47</f>
        <v>0</v>
      </c>
      <c r="BD47" s="12">
        <f t="shared" ref="BD47" si="315">AF47</f>
        <v>0</v>
      </c>
      <c r="BE47" s="12">
        <f t="shared" ref="BE47" si="316">AG47</f>
        <v>0</v>
      </c>
      <c r="BF47" s="12">
        <f t="shared" ref="BF47" si="317">AH47</f>
        <v>0</v>
      </c>
      <c r="BG47" s="12">
        <f t="shared" ref="BG47" si="318">AI47</f>
        <v>0</v>
      </c>
      <c r="BH47" s="12">
        <f t="shared" ref="BH47" si="319">AJ47</f>
        <v>0</v>
      </c>
      <c r="BI47" s="12">
        <f t="shared" ref="BI47" si="320">AK47</f>
        <v>0</v>
      </c>
      <c r="BJ47" s="12">
        <f t="shared" ref="BJ47" si="321">AL47</f>
        <v>0</v>
      </c>
      <c r="BK47" s="12">
        <f t="shared" ref="BK47" si="322">AM47</f>
        <v>282.928</v>
      </c>
      <c r="BL47" s="12">
        <f t="shared" ref="BL47" si="323">AN47</f>
        <v>0</v>
      </c>
      <c r="BM47" s="12">
        <f t="shared" ref="BM47" si="324">AO47</f>
        <v>0</v>
      </c>
      <c r="BN47" s="12">
        <f t="shared" ref="BN47" si="325">AP47</f>
        <v>0</v>
      </c>
      <c r="BO47" s="12">
        <f t="shared" ref="BO47" si="326">AQ47</f>
        <v>0</v>
      </c>
      <c r="BP47" s="12">
        <f t="shared" ref="BP47" si="327">AR47</f>
        <v>0</v>
      </c>
      <c r="BQ47" s="12">
        <f t="shared" ref="BQ47" si="328">AS47</f>
        <v>0</v>
      </c>
      <c r="BR47" s="12">
        <f t="shared" ref="BR47" si="329">AT47</f>
        <v>0</v>
      </c>
      <c r="BS47" s="12">
        <f t="shared" ref="BS47" si="330">AU47</f>
        <v>0</v>
      </c>
      <c r="BT47" s="12">
        <f t="shared" ref="BT47" si="331">AV47</f>
        <v>0</v>
      </c>
      <c r="BU47" s="12">
        <f t="shared" ref="BU47" si="332">AW47</f>
        <v>0</v>
      </c>
      <c r="BV47" s="12">
        <f t="shared" ref="BV47" si="333">AX47</f>
        <v>0</v>
      </c>
      <c r="BW47" s="12">
        <f t="shared" ref="BW47" si="334">AY47</f>
        <v>0</v>
      </c>
      <c r="BX47" s="12">
        <f t="shared" ref="BX47" si="335">AZ47</f>
        <v>0</v>
      </c>
      <c r="BY47" s="12">
        <f t="shared" ref="BY47" si="336">BA47</f>
        <v>0</v>
      </c>
      <c r="BZ47" s="12">
        <f t="shared" ref="BZ47" si="337">BB47</f>
        <v>0</v>
      </c>
      <c r="CA47" s="12">
        <f t="shared" si="86"/>
        <v>0</v>
      </c>
      <c r="CB47" s="12">
        <f t="shared" si="87"/>
        <v>0</v>
      </c>
      <c r="CC47" s="12">
        <f t="shared" si="88"/>
        <v>0</v>
      </c>
      <c r="CD47" s="12">
        <f t="shared" si="89"/>
        <v>0</v>
      </c>
      <c r="CE47" s="12">
        <f t="shared" si="270"/>
        <v>282.928</v>
      </c>
      <c r="CF47" s="12">
        <f t="shared" si="271"/>
        <v>0</v>
      </c>
      <c r="CG47" s="12">
        <f t="shared" si="272"/>
        <v>0</v>
      </c>
      <c r="CH47" s="12">
        <f t="shared" si="273"/>
        <v>0</v>
      </c>
      <c r="CI47" s="12">
        <f t="shared" si="274"/>
        <v>0</v>
      </c>
      <c r="CJ47" s="12">
        <f t="shared" si="91"/>
        <v>0</v>
      </c>
      <c r="CK47" s="12">
        <f t="shared" si="92"/>
        <v>0</v>
      </c>
      <c r="CL47" s="12">
        <f t="shared" si="93"/>
        <v>0</v>
      </c>
      <c r="CM47" s="12">
        <f t="shared" ref="CM47" si="338">BD47</f>
        <v>0</v>
      </c>
      <c r="CN47" s="12">
        <f t="shared" si="94"/>
        <v>0</v>
      </c>
      <c r="CO47" s="12">
        <f t="shared" si="95"/>
        <v>0</v>
      </c>
      <c r="CP47" s="12">
        <f t="shared" si="96"/>
        <v>0</v>
      </c>
      <c r="CQ47" s="12">
        <f t="shared" si="145"/>
        <v>282.928</v>
      </c>
      <c r="CR47" s="12">
        <f t="shared" si="97"/>
        <v>0</v>
      </c>
      <c r="CS47" s="12">
        <f t="shared" si="98"/>
        <v>0</v>
      </c>
      <c r="CT47" s="12">
        <f t="shared" si="99"/>
        <v>0</v>
      </c>
      <c r="CU47" s="12">
        <f t="shared" si="146"/>
        <v>0</v>
      </c>
      <c r="CV47" s="12">
        <f t="shared" si="100"/>
        <v>0</v>
      </c>
      <c r="CW47" s="12">
        <f t="shared" si="101"/>
        <v>0</v>
      </c>
      <c r="CX47" s="12">
        <f t="shared" si="102"/>
        <v>0</v>
      </c>
      <c r="CY47" s="93"/>
    </row>
    <row r="48" spans="1:103" s="4" customFormat="1" ht="135.75" customHeight="1" x14ac:dyDescent="0.25">
      <c r="A48" s="95" t="s">
        <v>190</v>
      </c>
      <c r="B48" s="102">
        <v>5220</v>
      </c>
      <c r="C48" s="94" t="s">
        <v>92</v>
      </c>
      <c r="D48" s="144" t="s">
        <v>116</v>
      </c>
      <c r="E48" s="144" t="s">
        <v>94</v>
      </c>
      <c r="F48" s="36"/>
      <c r="G48" s="36"/>
      <c r="H48" s="36"/>
      <c r="I48" s="36"/>
      <c r="J48" s="36"/>
      <c r="K48" s="36"/>
      <c r="L48" s="36"/>
      <c r="M48" s="36"/>
      <c r="N48" s="36"/>
      <c r="O48" s="36"/>
      <c r="P48" s="36"/>
      <c r="Q48" s="36"/>
      <c r="R48" s="36"/>
      <c r="S48" s="36"/>
      <c r="T48" s="36"/>
      <c r="U48" s="36"/>
      <c r="V48" s="36"/>
      <c r="W48" s="36"/>
      <c r="X48" s="36"/>
      <c r="Y48" s="36"/>
      <c r="Z48" s="36"/>
      <c r="AA48" s="36"/>
      <c r="AB48" s="36"/>
      <c r="AC48" s="102">
        <v>17</v>
      </c>
      <c r="AD48" s="116" t="s">
        <v>69</v>
      </c>
      <c r="AE48" s="12">
        <v>50</v>
      </c>
      <c r="AF48" s="12">
        <f t="shared" ref="AF48" si="339">AH48+AJ48+AL48</f>
        <v>0</v>
      </c>
      <c r="AG48" s="12">
        <v>0</v>
      </c>
      <c r="AH48" s="12">
        <v>0</v>
      </c>
      <c r="AI48" s="12">
        <v>0</v>
      </c>
      <c r="AJ48" s="12">
        <v>0</v>
      </c>
      <c r="AK48" s="12">
        <v>0</v>
      </c>
      <c r="AL48" s="12">
        <v>0</v>
      </c>
      <c r="AM48" s="97">
        <v>55</v>
      </c>
      <c r="AN48" s="12">
        <v>0</v>
      </c>
      <c r="AO48" s="12">
        <v>0</v>
      </c>
      <c r="AP48" s="12">
        <v>0</v>
      </c>
      <c r="AQ48" s="12">
        <v>60</v>
      </c>
      <c r="AR48" s="12">
        <v>0</v>
      </c>
      <c r="AS48" s="12">
        <v>0</v>
      </c>
      <c r="AT48" s="12">
        <v>0</v>
      </c>
      <c r="AU48" s="12">
        <v>65</v>
      </c>
      <c r="AV48" s="12">
        <v>0</v>
      </c>
      <c r="AW48" s="12">
        <v>0</v>
      </c>
      <c r="AX48" s="12">
        <v>0</v>
      </c>
      <c r="AY48" s="12">
        <f>AU48</f>
        <v>65</v>
      </c>
      <c r="AZ48" s="12">
        <v>0</v>
      </c>
      <c r="BA48" s="12">
        <v>0</v>
      </c>
      <c r="BB48" s="12">
        <v>0</v>
      </c>
      <c r="BC48" s="12">
        <f t="shared" si="103"/>
        <v>50</v>
      </c>
      <c r="BD48" s="12">
        <f t="shared" si="104"/>
        <v>0</v>
      </c>
      <c r="BE48" s="12">
        <f t="shared" si="276"/>
        <v>0</v>
      </c>
      <c r="BF48" s="12">
        <f t="shared" si="277"/>
        <v>0</v>
      </c>
      <c r="BG48" s="12">
        <f t="shared" si="278"/>
        <v>0</v>
      </c>
      <c r="BH48" s="12">
        <f t="shared" si="279"/>
        <v>0</v>
      </c>
      <c r="BI48" s="12">
        <f t="shared" si="280"/>
        <v>0</v>
      </c>
      <c r="BJ48" s="12">
        <f t="shared" si="281"/>
        <v>0</v>
      </c>
      <c r="BK48" s="12">
        <f t="shared" si="111"/>
        <v>55</v>
      </c>
      <c r="BL48" s="12">
        <f t="shared" si="282"/>
        <v>0</v>
      </c>
      <c r="BM48" s="12">
        <f t="shared" si="283"/>
        <v>0</v>
      </c>
      <c r="BN48" s="12">
        <f t="shared" si="284"/>
        <v>0</v>
      </c>
      <c r="BO48" s="12">
        <f t="shared" si="115"/>
        <v>60</v>
      </c>
      <c r="BP48" s="12">
        <f t="shared" si="285"/>
        <v>0</v>
      </c>
      <c r="BQ48" s="12">
        <f t="shared" si="286"/>
        <v>0</v>
      </c>
      <c r="BR48" s="12">
        <f t="shared" si="287"/>
        <v>0</v>
      </c>
      <c r="BS48" s="12">
        <f t="shared" si="118"/>
        <v>65</v>
      </c>
      <c r="BT48" s="12">
        <f t="shared" si="288"/>
        <v>0</v>
      </c>
      <c r="BU48" s="12">
        <f t="shared" si="289"/>
        <v>0</v>
      </c>
      <c r="BV48" s="12">
        <f t="shared" si="290"/>
        <v>0</v>
      </c>
      <c r="BW48" s="12">
        <f t="shared" si="120"/>
        <v>65</v>
      </c>
      <c r="BX48" s="12">
        <f t="shared" si="267"/>
        <v>0</v>
      </c>
      <c r="BY48" s="12">
        <f t="shared" si="268"/>
        <v>0</v>
      </c>
      <c r="BZ48" s="12">
        <f t="shared" si="269"/>
        <v>0</v>
      </c>
      <c r="CA48" s="12">
        <f t="shared" ref="CA48" si="340">AF48</f>
        <v>0</v>
      </c>
      <c r="CB48" s="12">
        <f t="shared" ref="CB48" si="341">AH48</f>
        <v>0</v>
      </c>
      <c r="CC48" s="12">
        <f t="shared" ref="CC48" si="342">AJ48</f>
        <v>0</v>
      </c>
      <c r="CD48" s="12">
        <f t="shared" ref="CD48" si="343">AL48</f>
        <v>0</v>
      </c>
      <c r="CE48" s="12">
        <f t="shared" ref="CE48" si="344">AM48</f>
        <v>55</v>
      </c>
      <c r="CF48" s="12">
        <f t="shared" ref="CF48" si="345">AN48</f>
        <v>0</v>
      </c>
      <c r="CG48" s="12">
        <f t="shared" ref="CG48" si="346">AO48</f>
        <v>0</v>
      </c>
      <c r="CH48" s="12">
        <f t="shared" ref="CH48" si="347">AP48</f>
        <v>0</v>
      </c>
      <c r="CI48" s="12">
        <f t="shared" ref="CI48" si="348">AQ48</f>
        <v>60</v>
      </c>
      <c r="CJ48" s="12">
        <f t="shared" ref="CJ48" si="349">AR48</f>
        <v>0</v>
      </c>
      <c r="CK48" s="12">
        <f t="shared" ref="CK48" si="350">AS48</f>
        <v>0</v>
      </c>
      <c r="CL48" s="12">
        <f t="shared" ref="CL48" si="351">AT48</f>
        <v>0</v>
      </c>
      <c r="CM48" s="12">
        <f t="shared" si="133"/>
        <v>0</v>
      </c>
      <c r="CN48" s="12">
        <f t="shared" ref="CN48" si="352">BF48</f>
        <v>0</v>
      </c>
      <c r="CO48" s="12">
        <f t="shared" ref="CO48" si="353">BH48</f>
        <v>0</v>
      </c>
      <c r="CP48" s="12">
        <f t="shared" ref="CP48" si="354">BJ48</f>
        <v>0</v>
      </c>
      <c r="CQ48" s="12">
        <f t="shared" ref="CQ48" si="355">BK48</f>
        <v>55</v>
      </c>
      <c r="CR48" s="12">
        <f t="shared" ref="CR48" si="356">BL48</f>
        <v>0</v>
      </c>
      <c r="CS48" s="12">
        <f t="shared" ref="CS48" si="357">BM48</f>
        <v>0</v>
      </c>
      <c r="CT48" s="12">
        <f t="shared" ref="CT48" si="358">BN48</f>
        <v>0</v>
      </c>
      <c r="CU48" s="12">
        <f t="shared" ref="CU48" si="359">BO48</f>
        <v>60</v>
      </c>
      <c r="CV48" s="12">
        <f t="shared" ref="CV48" si="360">BP48</f>
        <v>0</v>
      </c>
      <c r="CW48" s="12">
        <f t="shared" ref="CW48" si="361">BQ48</f>
        <v>0</v>
      </c>
      <c r="CX48" s="12">
        <f t="shared" ref="CX48" si="362">BR48</f>
        <v>0</v>
      </c>
      <c r="CY48" s="93" t="s">
        <v>90</v>
      </c>
    </row>
    <row r="49" spans="1:103" s="5" customFormat="1" ht="85.5" x14ac:dyDescent="0.25">
      <c r="A49" s="101" t="s">
        <v>57</v>
      </c>
      <c r="B49" s="89">
        <v>5500</v>
      </c>
      <c r="C49" s="8" t="s">
        <v>24</v>
      </c>
      <c r="D49" s="8" t="s">
        <v>24</v>
      </c>
      <c r="E49" s="8" t="s">
        <v>24</v>
      </c>
      <c r="F49" s="8" t="s">
        <v>24</v>
      </c>
      <c r="G49" s="8" t="s">
        <v>24</v>
      </c>
      <c r="H49" s="8" t="s">
        <v>24</v>
      </c>
      <c r="I49" s="8" t="s">
        <v>24</v>
      </c>
      <c r="J49" s="8" t="s">
        <v>24</v>
      </c>
      <c r="K49" s="8" t="s">
        <v>24</v>
      </c>
      <c r="L49" s="8" t="s">
        <v>24</v>
      </c>
      <c r="M49" s="8" t="s">
        <v>24</v>
      </c>
      <c r="N49" s="8" t="s">
        <v>24</v>
      </c>
      <c r="O49" s="8" t="s">
        <v>24</v>
      </c>
      <c r="P49" s="8" t="s">
        <v>24</v>
      </c>
      <c r="Q49" s="8" t="s">
        <v>24</v>
      </c>
      <c r="R49" s="8" t="s">
        <v>24</v>
      </c>
      <c r="S49" s="8" t="s">
        <v>24</v>
      </c>
      <c r="T49" s="8" t="s">
        <v>24</v>
      </c>
      <c r="U49" s="8" t="s">
        <v>24</v>
      </c>
      <c r="V49" s="8" t="s">
        <v>24</v>
      </c>
      <c r="W49" s="8" t="s">
        <v>24</v>
      </c>
      <c r="X49" s="8" t="s">
        <v>24</v>
      </c>
      <c r="Y49" s="8" t="s">
        <v>24</v>
      </c>
      <c r="Z49" s="8" t="s">
        <v>24</v>
      </c>
      <c r="AA49" s="8" t="s">
        <v>24</v>
      </c>
      <c r="AB49" s="8" t="s">
        <v>24</v>
      </c>
      <c r="AC49" s="8" t="s">
        <v>24</v>
      </c>
      <c r="AD49" s="8" t="s">
        <v>24</v>
      </c>
      <c r="AE49" s="13">
        <f>AE51</f>
        <v>434.00799999999998</v>
      </c>
      <c r="AF49" s="13">
        <f t="shared" ref="AF49:CQ49" si="363">AF51</f>
        <v>431.15199999999999</v>
      </c>
      <c r="AG49" s="13">
        <f t="shared" si="363"/>
        <v>0</v>
      </c>
      <c r="AH49" s="13">
        <f t="shared" si="363"/>
        <v>0</v>
      </c>
      <c r="AI49" s="13">
        <f t="shared" si="363"/>
        <v>0</v>
      </c>
      <c r="AJ49" s="13">
        <f t="shared" si="363"/>
        <v>0</v>
      </c>
      <c r="AK49" s="13">
        <f t="shared" si="363"/>
        <v>0</v>
      </c>
      <c r="AL49" s="13">
        <f t="shared" si="363"/>
        <v>0</v>
      </c>
      <c r="AM49" s="13">
        <f t="shared" si="363"/>
        <v>446.25599999999997</v>
      </c>
      <c r="AN49" s="13">
        <f t="shared" si="363"/>
        <v>0</v>
      </c>
      <c r="AO49" s="13">
        <f t="shared" si="363"/>
        <v>0</v>
      </c>
      <c r="AP49" s="13">
        <f t="shared" si="363"/>
        <v>0</v>
      </c>
      <c r="AQ49" s="13">
        <f t="shared" si="363"/>
        <v>446.25599999999997</v>
      </c>
      <c r="AR49" s="13">
        <f t="shared" si="363"/>
        <v>0</v>
      </c>
      <c r="AS49" s="13">
        <f t="shared" si="363"/>
        <v>0</v>
      </c>
      <c r="AT49" s="13">
        <f t="shared" si="363"/>
        <v>0</v>
      </c>
      <c r="AU49" s="13">
        <f t="shared" si="363"/>
        <v>446.25599999999997</v>
      </c>
      <c r="AV49" s="13">
        <f t="shared" si="363"/>
        <v>0</v>
      </c>
      <c r="AW49" s="13">
        <f t="shared" si="363"/>
        <v>0</v>
      </c>
      <c r="AX49" s="13">
        <f t="shared" si="363"/>
        <v>0</v>
      </c>
      <c r="AY49" s="13">
        <f t="shared" si="363"/>
        <v>468.56880000000001</v>
      </c>
      <c r="AZ49" s="13">
        <f t="shared" si="363"/>
        <v>0</v>
      </c>
      <c r="BA49" s="13">
        <f t="shared" si="363"/>
        <v>0</v>
      </c>
      <c r="BB49" s="13">
        <f t="shared" si="363"/>
        <v>0</v>
      </c>
      <c r="BC49" s="13">
        <f t="shared" si="363"/>
        <v>434.00799999999998</v>
      </c>
      <c r="BD49" s="13">
        <f t="shared" si="363"/>
        <v>431.15199999999999</v>
      </c>
      <c r="BE49" s="13">
        <f t="shared" si="363"/>
        <v>0</v>
      </c>
      <c r="BF49" s="13">
        <f t="shared" si="363"/>
        <v>0</v>
      </c>
      <c r="BG49" s="13">
        <f t="shared" si="363"/>
        <v>0</v>
      </c>
      <c r="BH49" s="13">
        <f t="shared" si="363"/>
        <v>0</v>
      </c>
      <c r="BI49" s="13">
        <f t="shared" si="363"/>
        <v>0</v>
      </c>
      <c r="BJ49" s="13">
        <f t="shared" si="363"/>
        <v>0</v>
      </c>
      <c r="BK49" s="13">
        <f t="shared" si="363"/>
        <v>446.25599999999997</v>
      </c>
      <c r="BL49" s="13">
        <f t="shared" si="363"/>
        <v>0</v>
      </c>
      <c r="BM49" s="13">
        <f t="shared" si="363"/>
        <v>0</v>
      </c>
      <c r="BN49" s="13">
        <f t="shared" si="363"/>
        <v>0</v>
      </c>
      <c r="BO49" s="13">
        <f t="shared" si="363"/>
        <v>446.25599999999997</v>
      </c>
      <c r="BP49" s="13">
        <f t="shared" si="363"/>
        <v>0</v>
      </c>
      <c r="BQ49" s="13">
        <f t="shared" si="363"/>
        <v>0</v>
      </c>
      <c r="BR49" s="13">
        <f t="shared" si="363"/>
        <v>0</v>
      </c>
      <c r="BS49" s="13">
        <f t="shared" si="363"/>
        <v>446.25599999999997</v>
      </c>
      <c r="BT49" s="13">
        <f t="shared" si="363"/>
        <v>0</v>
      </c>
      <c r="BU49" s="13">
        <f t="shared" si="363"/>
        <v>0</v>
      </c>
      <c r="BV49" s="13">
        <f t="shared" si="363"/>
        <v>0</v>
      </c>
      <c r="BW49" s="13">
        <f t="shared" si="363"/>
        <v>468.56880000000001</v>
      </c>
      <c r="BX49" s="13">
        <f t="shared" si="363"/>
        <v>0</v>
      </c>
      <c r="BY49" s="13">
        <f t="shared" si="363"/>
        <v>0</v>
      </c>
      <c r="BZ49" s="13">
        <f t="shared" si="363"/>
        <v>0</v>
      </c>
      <c r="CA49" s="13">
        <f t="shared" si="363"/>
        <v>431.15199999999999</v>
      </c>
      <c r="CB49" s="13">
        <f t="shared" si="363"/>
        <v>0</v>
      </c>
      <c r="CC49" s="13">
        <f t="shared" si="363"/>
        <v>0</v>
      </c>
      <c r="CD49" s="13">
        <f t="shared" si="363"/>
        <v>0</v>
      </c>
      <c r="CE49" s="13">
        <f t="shared" si="363"/>
        <v>446.25599999999997</v>
      </c>
      <c r="CF49" s="13">
        <f t="shared" si="363"/>
        <v>0</v>
      </c>
      <c r="CG49" s="13">
        <f t="shared" si="363"/>
        <v>0</v>
      </c>
      <c r="CH49" s="13">
        <f t="shared" si="363"/>
        <v>0</v>
      </c>
      <c r="CI49" s="13">
        <f t="shared" si="363"/>
        <v>446.25599999999997</v>
      </c>
      <c r="CJ49" s="13">
        <f t="shared" si="363"/>
        <v>0</v>
      </c>
      <c r="CK49" s="13">
        <f t="shared" si="363"/>
        <v>0</v>
      </c>
      <c r="CL49" s="13">
        <f t="shared" si="363"/>
        <v>0</v>
      </c>
      <c r="CM49" s="13">
        <f t="shared" si="363"/>
        <v>431.15199999999999</v>
      </c>
      <c r="CN49" s="13">
        <f t="shared" si="363"/>
        <v>0</v>
      </c>
      <c r="CO49" s="13">
        <f t="shared" si="363"/>
        <v>0</v>
      </c>
      <c r="CP49" s="13">
        <f t="shared" si="363"/>
        <v>0</v>
      </c>
      <c r="CQ49" s="13">
        <f t="shared" si="363"/>
        <v>446.25599999999997</v>
      </c>
      <c r="CR49" s="13">
        <f t="shared" ref="CR49:CX49" si="364">CR51</f>
        <v>0</v>
      </c>
      <c r="CS49" s="13">
        <f t="shared" si="364"/>
        <v>0</v>
      </c>
      <c r="CT49" s="13">
        <f t="shared" si="364"/>
        <v>0</v>
      </c>
      <c r="CU49" s="13">
        <f t="shared" si="364"/>
        <v>446.25599999999997</v>
      </c>
      <c r="CV49" s="13">
        <f t="shared" si="364"/>
        <v>0</v>
      </c>
      <c r="CW49" s="13">
        <f t="shared" si="364"/>
        <v>0</v>
      </c>
      <c r="CX49" s="13">
        <f t="shared" si="364"/>
        <v>0</v>
      </c>
      <c r="CY49" s="93" t="s">
        <v>90</v>
      </c>
    </row>
    <row r="50" spans="1:103" s="55" customFormat="1" x14ac:dyDescent="0.25">
      <c r="A50" s="95" t="s">
        <v>2</v>
      </c>
      <c r="B50" s="9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8" t="s">
        <v>24</v>
      </c>
      <c r="AE50" s="12"/>
      <c r="AF50" s="12"/>
      <c r="AG50" s="12"/>
      <c r="AH50" s="12"/>
      <c r="AI50" s="12"/>
      <c r="AJ50" s="12"/>
      <c r="AK50" s="12"/>
      <c r="AL50" s="12"/>
      <c r="AM50" s="97"/>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92"/>
    </row>
    <row r="51" spans="1:103" s="4" customFormat="1" ht="106.5" customHeight="1" x14ac:dyDescent="0.25">
      <c r="A51" s="100" t="s">
        <v>59</v>
      </c>
      <c r="B51" s="102">
        <v>5501</v>
      </c>
      <c r="C51" s="162" t="s">
        <v>113</v>
      </c>
      <c r="D51" s="163"/>
      <c r="E51" s="35" t="s">
        <v>114</v>
      </c>
      <c r="F51" s="36"/>
      <c r="G51" s="36"/>
      <c r="H51" s="36"/>
      <c r="I51" s="36"/>
      <c r="J51" s="36"/>
      <c r="K51" s="36"/>
      <c r="L51" s="36"/>
      <c r="M51" s="36"/>
      <c r="N51" s="36"/>
      <c r="O51" s="36"/>
      <c r="P51" s="36"/>
      <c r="Q51" s="36"/>
      <c r="R51" s="36"/>
      <c r="S51" s="36"/>
      <c r="T51" s="36"/>
      <c r="U51" s="36"/>
      <c r="V51" s="36"/>
      <c r="W51" s="164" t="s">
        <v>133</v>
      </c>
      <c r="X51" s="165"/>
      <c r="Y51" s="164"/>
      <c r="Z51" s="36"/>
      <c r="AA51" s="36"/>
      <c r="AB51" s="36"/>
      <c r="AC51" s="36"/>
      <c r="AD51" s="116" t="s">
        <v>5</v>
      </c>
      <c r="AE51" s="166">
        <f>299.352+134.656</f>
        <v>434.00799999999998</v>
      </c>
      <c r="AF51" s="119">
        <v>431.15199999999999</v>
      </c>
      <c r="AG51" s="12">
        <v>0</v>
      </c>
      <c r="AH51" s="12">
        <v>0</v>
      </c>
      <c r="AI51" s="12">
        <v>0</v>
      </c>
      <c r="AJ51" s="12">
        <v>0</v>
      </c>
      <c r="AK51" s="12">
        <v>0</v>
      </c>
      <c r="AL51" s="12">
        <v>0</v>
      </c>
      <c r="AM51" s="119">
        <v>446.25599999999997</v>
      </c>
      <c r="AN51" s="12">
        <v>0</v>
      </c>
      <c r="AO51" s="12">
        <v>0</v>
      </c>
      <c r="AP51" s="12">
        <v>0</v>
      </c>
      <c r="AQ51" s="119">
        <v>446.25599999999997</v>
      </c>
      <c r="AR51" s="12">
        <v>0</v>
      </c>
      <c r="AS51" s="12">
        <v>0</v>
      </c>
      <c r="AT51" s="12">
        <v>0</v>
      </c>
      <c r="AU51" s="119">
        <v>446.25599999999997</v>
      </c>
      <c r="AV51" s="12">
        <v>0</v>
      </c>
      <c r="AW51" s="12">
        <v>0</v>
      </c>
      <c r="AX51" s="12">
        <v>0</v>
      </c>
      <c r="AY51" s="119">
        <f>AU51*1.05</f>
        <v>468.56880000000001</v>
      </c>
      <c r="AZ51" s="12">
        <v>0</v>
      </c>
      <c r="BA51" s="12">
        <v>0</v>
      </c>
      <c r="BB51" s="12">
        <v>0</v>
      </c>
      <c r="BC51" s="12">
        <f t="shared" ref="BC51" si="365">AE51</f>
        <v>434.00799999999998</v>
      </c>
      <c r="BD51" s="12">
        <f t="shared" ref="BD51" si="366">AF51</f>
        <v>431.15199999999999</v>
      </c>
      <c r="BE51" s="12">
        <f t="shared" ref="BE51" si="367">AG51</f>
        <v>0</v>
      </c>
      <c r="BF51" s="12">
        <f t="shared" ref="BF51" si="368">AH51</f>
        <v>0</v>
      </c>
      <c r="BG51" s="12">
        <f t="shared" ref="BG51" si="369">AI51</f>
        <v>0</v>
      </c>
      <c r="BH51" s="12">
        <f t="shared" ref="BH51" si="370">AJ51</f>
        <v>0</v>
      </c>
      <c r="BI51" s="12">
        <f t="shared" ref="BI51" si="371">AK51</f>
        <v>0</v>
      </c>
      <c r="BJ51" s="12">
        <f t="shared" ref="BJ51" si="372">AL51</f>
        <v>0</v>
      </c>
      <c r="BK51" s="12">
        <f t="shared" ref="BK51" si="373">AM51</f>
        <v>446.25599999999997</v>
      </c>
      <c r="BL51" s="12">
        <f t="shared" ref="BL51" si="374">AN51</f>
        <v>0</v>
      </c>
      <c r="BM51" s="12">
        <f t="shared" ref="BM51" si="375">AO51</f>
        <v>0</v>
      </c>
      <c r="BN51" s="12">
        <f t="shared" ref="BN51" si="376">AP51</f>
        <v>0</v>
      </c>
      <c r="BO51" s="12">
        <f t="shared" ref="BO51" si="377">AQ51</f>
        <v>446.25599999999997</v>
      </c>
      <c r="BP51" s="12">
        <f t="shared" ref="BP51" si="378">AR51</f>
        <v>0</v>
      </c>
      <c r="BQ51" s="12">
        <f t="shared" ref="BQ51" si="379">AS51</f>
        <v>0</v>
      </c>
      <c r="BR51" s="12">
        <f t="shared" ref="BR51" si="380">AT51</f>
        <v>0</v>
      </c>
      <c r="BS51" s="12">
        <f t="shared" ref="BS51" si="381">AU51</f>
        <v>446.25599999999997</v>
      </c>
      <c r="BT51" s="12">
        <f t="shared" ref="BT51" si="382">AV51</f>
        <v>0</v>
      </c>
      <c r="BU51" s="12">
        <f t="shared" ref="BU51" si="383">AW51</f>
        <v>0</v>
      </c>
      <c r="BV51" s="12">
        <f t="shared" ref="BV51" si="384">AX51</f>
        <v>0</v>
      </c>
      <c r="BW51" s="12">
        <f t="shared" ref="BW51" si="385">AY51</f>
        <v>468.56880000000001</v>
      </c>
      <c r="BX51" s="12">
        <f t="shared" ref="BX51" si="386">AZ51</f>
        <v>0</v>
      </c>
      <c r="BY51" s="12">
        <f t="shared" ref="BY51" si="387">BA51</f>
        <v>0</v>
      </c>
      <c r="BZ51" s="12">
        <f t="shared" ref="BZ51" si="388">BB51</f>
        <v>0</v>
      </c>
      <c r="CA51" s="12">
        <f t="shared" si="86"/>
        <v>431.15199999999999</v>
      </c>
      <c r="CB51" s="12">
        <f t="shared" si="87"/>
        <v>0</v>
      </c>
      <c r="CC51" s="12">
        <f t="shared" si="88"/>
        <v>0</v>
      </c>
      <c r="CD51" s="12">
        <f t="shared" si="89"/>
        <v>0</v>
      </c>
      <c r="CE51" s="12">
        <f t="shared" si="270"/>
        <v>446.25599999999997</v>
      </c>
      <c r="CF51" s="12">
        <f t="shared" si="271"/>
        <v>0</v>
      </c>
      <c r="CG51" s="12">
        <f t="shared" si="272"/>
        <v>0</v>
      </c>
      <c r="CH51" s="12">
        <f t="shared" si="273"/>
        <v>0</v>
      </c>
      <c r="CI51" s="12">
        <f t="shared" si="274"/>
        <v>446.25599999999997</v>
      </c>
      <c r="CJ51" s="12">
        <f t="shared" si="91"/>
        <v>0</v>
      </c>
      <c r="CK51" s="12">
        <f t="shared" si="92"/>
        <v>0</v>
      </c>
      <c r="CL51" s="12">
        <f t="shared" si="93"/>
        <v>0</v>
      </c>
      <c r="CM51" s="12">
        <f t="shared" ref="CM51:CM63" si="389">BD51</f>
        <v>431.15199999999999</v>
      </c>
      <c r="CN51" s="12">
        <f t="shared" si="94"/>
        <v>0</v>
      </c>
      <c r="CO51" s="12">
        <f t="shared" si="95"/>
        <v>0</v>
      </c>
      <c r="CP51" s="12">
        <f t="shared" si="96"/>
        <v>0</v>
      </c>
      <c r="CQ51" s="12">
        <f t="shared" si="145"/>
        <v>446.25599999999997</v>
      </c>
      <c r="CR51" s="12">
        <f t="shared" si="97"/>
        <v>0</v>
      </c>
      <c r="CS51" s="12">
        <f t="shared" si="98"/>
        <v>0</v>
      </c>
      <c r="CT51" s="12">
        <f t="shared" si="99"/>
        <v>0</v>
      </c>
      <c r="CU51" s="12">
        <f t="shared" si="146"/>
        <v>446.25599999999997</v>
      </c>
      <c r="CV51" s="12">
        <f t="shared" si="100"/>
        <v>0</v>
      </c>
      <c r="CW51" s="12">
        <f t="shared" si="101"/>
        <v>0</v>
      </c>
      <c r="CX51" s="12">
        <f t="shared" si="102"/>
        <v>0</v>
      </c>
      <c r="CY51" s="92"/>
    </row>
    <row r="52" spans="1:103" s="9" customFormat="1" ht="129" customHeight="1" x14ac:dyDescent="0.25">
      <c r="A52" s="101" t="s">
        <v>3</v>
      </c>
      <c r="B52" s="89">
        <v>5700</v>
      </c>
      <c r="C52" s="8" t="s">
        <v>24</v>
      </c>
      <c r="D52" s="8" t="s">
        <v>24</v>
      </c>
      <c r="E52" s="8" t="s">
        <v>24</v>
      </c>
      <c r="F52" s="8" t="s">
        <v>24</v>
      </c>
      <c r="G52" s="8" t="s">
        <v>24</v>
      </c>
      <c r="H52" s="8" t="s">
        <v>24</v>
      </c>
      <c r="I52" s="8" t="s">
        <v>24</v>
      </c>
      <c r="J52" s="8" t="s">
        <v>24</v>
      </c>
      <c r="K52" s="8" t="s">
        <v>24</v>
      </c>
      <c r="L52" s="8" t="s">
        <v>24</v>
      </c>
      <c r="M52" s="8" t="s">
        <v>24</v>
      </c>
      <c r="N52" s="8" t="s">
        <v>24</v>
      </c>
      <c r="O52" s="8" t="s">
        <v>24</v>
      </c>
      <c r="P52" s="8" t="s">
        <v>24</v>
      </c>
      <c r="Q52" s="8" t="s">
        <v>24</v>
      </c>
      <c r="R52" s="8" t="s">
        <v>24</v>
      </c>
      <c r="S52" s="8" t="s">
        <v>24</v>
      </c>
      <c r="T52" s="8" t="s">
        <v>24</v>
      </c>
      <c r="U52" s="8" t="s">
        <v>24</v>
      </c>
      <c r="V52" s="8" t="s">
        <v>24</v>
      </c>
      <c r="W52" s="8" t="s">
        <v>24</v>
      </c>
      <c r="X52" s="8" t="s">
        <v>24</v>
      </c>
      <c r="Y52" s="8" t="s">
        <v>24</v>
      </c>
      <c r="Z52" s="8" t="s">
        <v>24</v>
      </c>
      <c r="AA52" s="8" t="s">
        <v>24</v>
      </c>
      <c r="AB52" s="8" t="s">
        <v>24</v>
      </c>
      <c r="AC52" s="8" t="s">
        <v>24</v>
      </c>
      <c r="AD52" s="8" t="s">
        <v>24</v>
      </c>
      <c r="AE52" s="13">
        <f t="shared" ref="AE52" si="390">AE53</f>
        <v>254.4</v>
      </c>
      <c r="AF52" s="13">
        <f t="shared" ref="AF52" si="391">AF53</f>
        <v>254.4</v>
      </c>
      <c r="AG52" s="13">
        <f t="shared" ref="AG52" si="392">AG53</f>
        <v>254.4</v>
      </c>
      <c r="AH52" s="13">
        <f t="shared" ref="AH52" si="393">AH53</f>
        <v>254.4</v>
      </c>
      <c r="AI52" s="13">
        <f t="shared" ref="AI52" si="394">AI53</f>
        <v>0</v>
      </c>
      <c r="AJ52" s="13">
        <f t="shared" ref="AJ52" si="395">AJ53</f>
        <v>0</v>
      </c>
      <c r="AK52" s="13">
        <f t="shared" ref="AK52" si="396">AK53</f>
        <v>0</v>
      </c>
      <c r="AL52" s="13">
        <f t="shared" ref="AL52" si="397">AL53</f>
        <v>0</v>
      </c>
      <c r="AM52" s="103">
        <f t="shared" ref="AM52:BZ52" si="398">AM53</f>
        <v>278.3</v>
      </c>
      <c r="AN52" s="13">
        <f t="shared" si="398"/>
        <v>278.3</v>
      </c>
      <c r="AO52" s="13">
        <f t="shared" si="398"/>
        <v>0</v>
      </c>
      <c r="AP52" s="13">
        <f t="shared" si="398"/>
        <v>0</v>
      </c>
      <c r="AQ52" s="13">
        <f t="shared" si="398"/>
        <v>281.39999999999998</v>
      </c>
      <c r="AR52" s="13">
        <f t="shared" si="398"/>
        <v>281.39999999999998</v>
      </c>
      <c r="AS52" s="13">
        <f t="shared" si="398"/>
        <v>0</v>
      </c>
      <c r="AT52" s="13">
        <f t="shared" si="398"/>
        <v>0</v>
      </c>
      <c r="AU52" s="13">
        <f t="shared" si="398"/>
        <v>291.5</v>
      </c>
      <c r="AV52" s="13">
        <f t="shared" si="398"/>
        <v>0</v>
      </c>
      <c r="AW52" s="13">
        <f t="shared" si="398"/>
        <v>0</v>
      </c>
      <c r="AX52" s="13">
        <f t="shared" si="398"/>
        <v>0</v>
      </c>
      <c r="AY52" s="13">
        <f t="shared" si="398"/>
        <v>306.07499999999999</v>
      </c>
      <c r="AZ52" s="13">
        <f t="shared" si="398"/>
        <v>0</v>
      </c>
      <c r="BA52" s="13">
        <f t="shared" si="398"/>
        <v>0</v>
      </c>
      <c r="BB52" s="13">
        <f t="shared" si="398"/>
        <v>0</v>
      </c>
      <c r="BC52" s="13">
        <f t="shared" si="398"/>
        <v>214.4</v>
      </c>
      <c r="BD52" s="13">
        <f t="shared" si="398"/>
        <v>214.4</v>
      </c>
      <c r="BE52" s="13">
        <f t="shared" si="398"/>
        <v>214.4</v>
      </c>
      <c r="BF52" s="13">
        <f t="shared" si="398"/>
        <v>214.4</v>
      </c>
      <c r="BG52" s="13">
        <f t="shared" si="398"/>
        <v>0</v>
      </c>
      <c r="BH52" s="13">
        <f t="shared" si="398"/>
        <v>0</v>
      </c>
      <c r="BI52" s="13">
        <f t="shared" si="398"/>
        <v>0</v>
      </c>
      <c r="BJ52" s="13">
        <f t="shared" si="398"/>
        <v>0</v>
      </c>
      <c r="BK52" s="13">
        <f t="shared" si="398"/>
        <v>278.3</v>
      </c>
      <c r="BL52" s="13">
        <f t="shared" si="398"/>
        <v>278.3</v>
      </c>
      <c r="BM52" s="13">
        <f t="shared" si="398"/>
        <v>0</v>
      </c>
      <c r="BN52" s="13">
        <f t="shared" si="398"/>
        <v>0</v>
      </c>
      <c r="BO52" s="13">
        <f t="shared" si="398"/>
        <v>281.39999999999998</v>
      </c>
      <c r="BP52" s="13">
        <f t="shared" si="398"/>
        <v>281.39999999999998</v>
      </c>
      <c r="BQ52" s="13">
        <f t="shared" si="398"/>
        <v>0</v>
      </c>
      <c r="BR52" s="13">
        <f t="shared" si="398"/>
        <v>0</v>
      </c>
      <c r="BS52" s="13">
        <f t="shared" si="398"/>
        <v>291.5</v>
      </c>
      <c r="BT52" s="13">
        <f t="shared" si="398"/>
        <v>0</v>
      </c>
      <c r="BU52" s="13">
        <f t="shared" si="398"/>
        <v>0</v>
      </c>
      <c r="BV52" s="13">
        <f t="shared" si="398"/>
        <v>0</v>
      </c>
      <c r="BW52" s="13">
        <f t="shared" si="398"/>
        <v>306.07499999999999</v>
      </c>
      <c r="BX52" s="13">
        <f t="shared" si="398"/>
        <v>0</v>
      </c>
      <c r="BY52" s="13">
        <f t="shared" si="398"/>
        <v>0</v>
      </c>
      <c r="BZ52" s="13">
        <f t="shared" si="398"/>
        <v>0</v>
      </c>
      <c r="CA52" s="13">
        <f t="shared" si="86"/>
        <v>254.4</v>
      </c>
      <c r="CB52" s="13">
        <f t="shared" si="87"/>
        <v>254.4</v>
      </c>
      <c r="CC52" s="13">
        <f t="shared" si="88"/>
        <v>0</v>
      </c>
      <c r="CD52" s="13">
        <f t="shared" si="89"/>
        <v>0</v>
      </c>
      <c r="CE52" s="13">
        <f t="shared" si="270"/>
        <v>278.3</v>
      </c>
      <c r="CF52" s="13">
        <f t="shared" si="271"/>
        <v>278.3</v>
      </c>
      <c r="CG52" s="13">
        <f t="shared" si="272"/>
        <v>0</v>
      </c>
      <c r="CH52" s="13">
        <f t="shared" si="273"/>
        <v>0</v>
      </c>
      <c r="CI52" s="13">
        <f t="shared" si="274"/>
        <v>281.39999999999998</v>
      </c>
      <c r="CJ52" s="13">
        <f t="shared" si="91"/>
        <v>281.39999999999998</v>
      </c>
      <c r="CK52" s="13">
        <f t="shared" si="92"/>
        <v>0</v>
      </c>
      <c r="CL52" s="13">
        <f t="shared" si="93"/>
        <v>0</v>
      </c>
      <c r="CM52" s="13">
        <f t="shared" si="389"/>
        <v>214.4</v>
      </c>
      <c r="CN52" s="13">
        <f t="shared" si="94"/>
        <v>214.4</v>
      </c>
      <c r="CO52" s="13">
        <f t="shared" si="95"/>
        <v>0</v>
      </c>
      <c r="CP52" s="13">
        <f t="shared" si="96"/>
        <v>0</v>
      </c>
      <c r="CQ52" s="13">
        <f t="shared" si="145"/>
        <v>278.3</v>
      </c>
      <c r="CR52" s="13">
        <f t="shared" si="97"/>
        <v>278.3</v>
      </c>
      <c r="CS52" s="13">
        <f t="shared" si="98"/>
        <v>0</v>
      </c>
      <c r="CT52" s="13">
        <f t="shared" si="99"/>
        <v>0</v>
      </c>
      <c r="CU52" s="13">
        <f t="shared" si="146"/>
        <v>281.39999999999998</v>
      </c>
      <c r="CV52" s="13">
        <f t="shared" si="100"/>
        <v>281.39999999999998</v>
      </c>
      <c r="CW52" s="13">
        <f t="shared" si="101"/>
        <v>0</v>
      </c>
      <c r="CX52" s="13">
        <f t="shared" si="102"/>
        <v>0</v>
      </c>
      <c r="CY52" s="31"/>
    </row>
    <row r="53" spans="1:103" s="9" customFormat="1" ht="28.5" x14ac:dyDescent="0.25">
      <c r="A53" s="101" t="s">
        <v>53</v>
      </c>
      <c r="B53" s="89">
        <v>5701</v>
      </c>
      <c r="C53" s="8" t="s">
        <v>24</v>
      </c>
      <c r="D53" s="8" t="s">
        <v>24</v>
      </c>
      <c r="E53" s="8" t="s">
        <v>24</v>
      </c>
      <c r="F53" s="8" t="s">
        <v>24</v>
      </c>
      <c r="G53" s="8" t="s">
        <v>24</v>
      </c>
      <c r="H53" s="8" t="s">
        <v>24</v>
      </c>
      <c r="I53" s="8" t="s">
        <v>24</v>
      </c>
      <c r="J53" s="8" t="s">
        <v>24</v>
      </c>
      <c r="K53" s="8" t="s">
        <v>24</v>
      </c>
      <c r="L53" s="8" t="s">
        <v>24</v>
      </c>
      <c r="M53" s="8" t="s">
        <v>24</v>
      </c>
      <c r="N53" s="8" t="s">
        <v>24</v>
      </c>
      <c r="O53" s="8" t="s">
        <v>24</v>
      </c>
      <c r="P53" s="8" t="s">
        <v>24</v>
      </c>
      <c r="Q53" s="8" t="s">
        <v>24</v>
      </c>
      <c r="R53" s="8" t="s">
        <v>24</v>
      </c>
      <c r="S53" s="8" t="s">
        <v>24</v>
      </c>
      <c r="T53" s="8" t="s">
        <v>24</v>
      </c>
      <c r="U53" s="8" t="s">
        <v>24</v>
      </c>
      <c r="V53" s="8" t="s">
        <v>24</v>
      </c>
      <c r="W53" s="8" t="s">
        <v>24</v>
      </c>
      <c r="X53" s="8" t="s">
        <v>24</v>
      </c>
      <c r="Y53" s="8" t="s">
        <v>24</v>
      </c>
      <c r="Z53" s="8" t="s">
        <v>24</v>
      </c>
      <c r="AA53" s="8" t="s">
        <v>24</v>
      </c>
      <c r="AB53" s="8" t="s">
        <v>24</v>
      </c>
      <c r="AC53" s="8" t="s">
        <v>24</v>
      </c>
      <c r="AD53" s="8" t="s">
        <v>24</v>
      </c>
      <c r="AE53" s="13">
        <f>AE55</f>
        <v>254.4</v>
      </c>
      <c r="AF53" s="13">
        <f t="shared" ref="AF53:CQ53" si="399">AF55</f>
        <v>254.4</v>
      </c>
      <c r="AG53" s="13">
        <f t="shared" si="399"/>
        <v>254.4</v>
      </c>
      <c r="AH53" s="13">
        <f t="shared" si="399"/>
        <v>254.4</v>
      </c>
      <c r="AI53" s="13">
        <f t="shared" si="399"/>
        <v>0</v>
      </c>
      <c r="AJ53" s="13">
        <f t="shared" si="399"/>
        <v>0</v>
      </c>
      <c r="AK53" s="13">
        <f t="shared" si="399"/>
        <v>0</v>
      </c>
      <c r="AL53" s="13">
        <f t="shared" si="399"/>
        <v>0</v>
      </c>
      <c r="AM53" s="13">
        <f t="shared" si="399"/>
        <v>278.3</v>
      </c>
      <c r="AN53" s="13">
        <f t="shared" si="399"/>
        <v>278.3</v>
      </c>
      <c r="AO53" s="13">
        <f t="shared" si="399"/>
        <v>0</v>
      </c>
      <c r="AP53" s="13">
        <f t="shared" si="399"/>
        <v>0</v>
      </c>
      <c r="AQ53" s="13">
        <f t="shared" si="399"/>
        <v>281.39999999999998</v>
      </c>
      <c r="AR53" s="13">
        <f t="shared" si="399"/>
        <v>281.39999999999998</v>
      </c>
      <c r="AS53" s="13">
        <f t="shared" si="399"/>
        <v>0</v>
      </c>
      <c r="AT53" s="13">
        <f t="shared" si="399"/>
        <v>0</v>
      </c>
      <c r="AU53" s="13">
        <f t="shared" si="399"/>
        <v>291.5</v>
      </c>
      <c r="AV53" s="13">
        <f t="shared" si="399"/>
        <v>0</v>
      </c>
      <c r="AW53" s="13">
        <f t="shared" si="399"/>
        <v>0</v>
      </c>
      <c r="AX53" s="13">
        <f t="shared" si="399"/>
        <v>0</v>
      </c>
      <c r="AY53" s="13">
        <f t="shared" si="399"/>
        <v>306.07499999999999</v>
      </c>
      <c r="AZ53" s="13">
        <f t="shared" si="399"/>
        <v>0</v>
      </c>
      <c r="BA53" s="13">
        <f t="shared" si="399"/>
        <v>0</v>
      </c>
      <c r="BB53" s="13">
        <f t="shared" si="399"/>
        <v>0</v>
      </c>
      <c r="BC53" s="13">
        <f t="shared" si="399"/>
        <v>214.4</v>
      </c>
      <c r="BD53" s="13">
        <f t="shared" si="399"/>
        <v>214.4</v>
      </c>
      <c r="BE53" s="13">
        <f t="shared" si="399"/>
        <v>214.4</v>
      </c>
      <c r="BF53" s="13">
        <f t="shared" si="399"/>
        <v>214.4</v>
      </c>
      <c r="BG53" s="13">
        <f t="shared" si="399"/>
        <v>0</v>
      </c>
      <c r="BH53" s="13">
        <f t="shared" si="399"/>
        <v>0</v>
      </c>
      <c r="BI53" s="13">
        <f t="shared" si="399"/>
        <v>0</v>
      </c>
      <c r="BJ53" s="13">
        <f t="shared" si="399"/>
        <v>0</v>
      </c>
      <c r="BK53" s="13">
        <f t="shared" si="399"/>
        <v>278.3</v>
      </c>
      <c r="BL53" s="13">
        <f t="shared" si="399"/>
        <v>278.3</v>
      </c>
      <c r="BM53" s="13">
        <f t="shared" si="399"/>
        <v>0</v>
      </c>
      <c r="BN53" s="13">
        <f t="shared" si="399"/>
        <v>0</v>
      </c>
      <c r="BO53" s="13">
        <f t="shared" si="399"/>
        <v>281.39999999999998</v>
      </c>
      <c r="BP53" s="13">
        <f t="shared" si="399"/>
        <v>281.39999999999998</v>
      </c>
      <c r="BQ53" s="13">
        <f t="shared" si="399"/>
        <v>0</v>
      </c>
      <c r="BR53" s="13">
        <f t="shared" si="399"/>
        <v>0</v>
      </c>
      <c r="BS53" s="13">
        <f t="shared" si="399"/>
        <v>291.5</v>
      </c>
      <c r="BT53" s="13">
        <f t="shared" si="399"/>
        <v>0</v>
      </c>
      <c r="BU53" s="13">
        <f t="shared" si="399"/>
        <v>0</v>
      </c>
      <c r="BV53" s="13">
        <f t="shared" si="399"/>
        <v>0</v>
      </c>
      <c r="BW53" s="13">
        <f t="shared" si="399"/>
        <v>306.07499999999999</v>
      </c>
      <c r="BX53" s="13">
        <f t="shared" si="399"/>
        <v>0</v>
      </c>
      <c r="BY53" s="13">
        <f t="shared" si="399"/>
        <v>0</v>
      </c>
      <c r="BZ53" s="13">
        <f t="shared" si="399"/>
        <v>0</v>
      </c>
      <c r="CA53" s="13">
        <f t="shared" si="399"/>
        <v>254.4</v>
      </c>
      <c r="CB53" s="13">
        <f t="shared" si="399"/>
        <v>254.4</v>
      </c>
      <c r="CC53" s="13">
        <f t="shared" si="399"/>
        <v>0</v>
      </c>
      <c r="CD53" s="13">
        <f t="shared" si="399"/>
        <v>0</v>
      </c>
      <c r="CE53" s="13">
        <f t="shared" si="399"/>
        <v>278.3</v>
      </c>
      <c r="CF53" s="13">
        <f t="shared" si="399"/>
        <v>278.3</v>
      </c>
      <c r="CG53" s="13">
        <f t="shared" si="399"/>
        <v>0</v>
      </c>
      <c r="CH53" s="13">
        <f t="shared" si="399"/>
        <v>0</v>
      </c>
      <c r="CI53" s="13">
        <f t="shared" si="399"/>
        <v>281.39999999999998</v>
      </c>
      <c r="CJ53" s="13">
        <f t="shared" si="399"/>
        <v>281.39999999999998</v>
      </c>
      <c r="CK53" s="13">
        <f t="shared" si="399"/>
        <v>0</v>
      </c>
      <c r="CL53" s="13">
        <f t="shared" si="399"/>
        <v>0</v>
      </c>
      <c r="CM53" s="13">
        <f t="shared" si="399"/>
        <v>214.4</v>
      </c>
      <c r="CN53" s="13">
        <f t="shared" si="399"/>
        <v>214.4</v>
      </c>
      <c r="CO53" s="13">
        <f t="shared" si="399"/>
        <v>0</v>
      </c>
      <c r="CP53" s="13">
        <f t="shared" si="399"/>
        <v>0</v>
      </c>
      <c r="CQ53" s="13">
        <f t="shared" si="399"/>
        <v>278.3</v>
      </c>
      <c r="CR53" s="13">
        <f t="shared" ref="CR53:CU53" si="400">CR55</f>
        <v>278.3</v>
      </c>
      <c r="CS53" s="13">
        <f t="shared" si="400"/>
        <v>0</v>
      </c>
      <c r="CT53" s="13">
        <f t="shared" si="400"/>
        <v>0</v>
      </c>
      <c r="CU53" s="13">
        <f t="shared" si="400"/>
        <v>281.39999999999998</v>
      </c>
      <c r="CV53" s="13">
        <f t="shared" si="100"/>
        <v>281.39999999999998</v>
      </c>
      <c r="CW53" s="13">
        <f t="shared" si="101"/>
        <v>0</v>
      </c>
      <c r="CX53" s="13">
        <f t="shared" si="102"/>
        <v>0</v>
      </c>
      <c r="CY53" s="31"/>
    </row>
    <row r="54" spans="1:103" s="54" customFormat="1" x14ac:dyDescent="0.25">
      <c r="A54" s="95" t="s">
        <v>2</v>
      </c>
      <c r="B54" s="102"/>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12"/>
      <c r="AF54" s="12"/>
      <c r="AG54" s="12"/>
      <c r="AH54" s="12"/>
      <c r="AI54" s="12"/>
      <c r="AJ54" s="12"/>
      <c r="AK54" s="12"/>
      <c r="AL54" s="12"/>
      <c r="AM54" s="97"/>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92"/>
    </row>
    <row r="55" spans="1:103" s="4" customFormat="1" ht="90" customHeight="1" x14ac:dyDescent="0.25">
      <c r="A55" s="104" t="s">
        <v>60</v>
      </c>
      <c r="B55" s="167">
        <v>5704</v>
      </c>
      <c r="C55" s="94" t="s">
        <v>92</v>
      </c>
      <c r="D55" s="168" t="s">
        <v>117</v>
      </c>
      <c r="E55" s="144" t="s">
        <v>94</v>
      </c>
      <c r="F55" s="36"/>
      <c r="G55" s="36"/>
      <c r="H55" s="36"/>
      <c r="I55" s="36"/>
      <c r="J55" s="34" t="s">
        <v>123</v>
      </c>
      <c r="K55" s="35" t="s">
        <v>121</v>
      </c>
      <c r="L55" s="35" t="s">
        <v>122</v>
      </c>
      <c r="M55" s="36"/>
      <c r="N55" s="36"/>
      <c r="O55" s="36"/>
      <c r="P55" s="36"/>
      <c r="Q55" s="36"/>
      <c r="R55" s="36"/>
      <c r="S55" s="36"/>
      <c r="T55" s="36"/>
      <c r="U55" s="36"/>
      <c r="V55" s="36"/>
      <c r="W55" s="36"/>
      <c r="X55" s="36"/>
      <c r="Y55" s="36"/>
      <c r="Z55" s="36"/>
      <c r="AA55" s="36"/>
      <c r="AB55" s="36"/>
      <c r="AC55" s="102">
        <v>19</v>
      </c>
      <c r="AD55" s="116" t="s">
        <v>75</v>
      </c>
      <c r="AE55" s="149">
        <v>254.4</v>
      </c>
      <c r="AF55" s="149">
        <v>254.4</v>
      </c>
      <c r="AG55" s="12">
        <f>AE55</f>
        <v>254.4</v>
      </c>
      <c r="AH55" s="12">
        <f>AF55</f>
        <v>254.4</v>
      </c>
      <c r="AI55" s="12">
        <v>0</v>
      </c>
      <c r="AJ55" s="12">
        <v>0</v>
      </c>
      <c r="AK55" s="12">
        <v>0</v>
      </c>
      <c r="AL55" s="12">
        <v>0</v>
      </c>
      <c r="AM55" s="148">
        <v>278.3</v>
      </c>
      <c r="AN55" s="12">
        <f>AM55</f>
        <v>278.3</v>
      </c>
      <c r="AO55" s="12">
        <v>0</v>
      </c>
      <c r="AP55" s="12">
        <v>0</v>
      </c>
      <c r="AQ55" s="120">
        <v>281.39999999999998</v>
      </c>
      <c r="AR55" s="12">
        <f>AQ55</f>
        <v>281.39999999999998</v>
      </c>
      <c r="AS55" s="12">
        <v>0</v>
      </c>
      <c r="AT55" s="12">
        <v>0</v>
      </c>
      <c r="AU55" s="12">
        <v>291.5</v>
      </c>
      <c r="AV55" s="12">
        <v>0</v>
      </c>
      <c r="AW55" s="12">
        <v>0</v>
      </c>
      <c r="AX55" s="12">
        <v>0</v>
      </c>
      <c r="AY55" s="119">
        <f>AU55*1.05</f>
        <v>306.07499999999999</v>
      </c>
      <c r="AZ55" s="12">
        <v>0</v>
      </c>
      <c r="BA55" s="12">
        <v>0</v>
      </c>
      <c r="BB55" s="12">
        <v>0</v>
      </c>
      <c r="BC55" s="12">
        <f>AE55-40</f>
        <v>214.4</v>
      </c>
      <c r="BD55" s="12">
        <f>AF55-40</f>
        <v>214.4</v>
      </c>
      <c r="BE55" s="12">
        <f>BC55</f>
        <v>214.4</v>
      </c>
      <c r="BF55" s="12">
        <f>BD55</f>
        <v>214.4</v>
      </c>
      <c r="BG55" s="12">
        <f t="shared" ref="BG55" si="401">AI55</f>
        <v>0</v>
      </c>
      <c r="BH55" s="12">
        <f t="shared" ref="BH55" si="402">AJ55</f>
        <v>0</v>
      </c>
      <c r="BI55" s="12">
        <f t="shared" ref="BI55" si="403">AK55</f>
        <v>0</v>
      </c>
      <c r="BJ55" s="12">
        <f t="shared" ref="BJ55" si="404">AL55</f>
        <v>0</v>
      </c>
      <c r="BK55" s="12">
        <f t="shared" ref="BK55" si="405">AM55</f>
        <v>278.3</v>
      </c>
      <c r="BL55" s="12">
        <f t="shared" ref="BL55" si="406">AN55</f>
        <v>278.3</v>
      </c>
      <c r="BM55" s="12">
        <f t="shared" ref="BM55" si="407">AO55</f>
        <v>0</v>
      </c>
      <c r="BN55" s="12">
        <f t="shared" ref="BN55" si="408">AP55</f>
        <v>0</v>
      </c>
      <c r="BO55" s="12">
        <f t="shared" ref="BO55" si="409">AQ55</f>
        <v>281.39999999999998</v>
      </c>
      <c r="BP55" s="12">
        <f t="shared" ref="BP55" si="410">AR55</f>
        <v>281.39999999999998</v>
      </c>
      <c r="BQ55" s="12">
        <f t="shared" ref="BQ55" si="411">AS55</f>
        <v>0</v>
      </c>
      <c r="BR55" s="12">
        <f t="shared" ref="BR55" si="412">AT55</f>
        <v>0</v>
      </c>
      <c r="BS55" s="12">
        <f t="shared" ref="BS55" si="413">AU55</f>
        <v>291.5</v>
      </c>
      <c r="BT55" s="12">
        <f t="shared" ref="BT55" si="414">AV55</f>
        <v>0</v>
      </c>
      <c r="BU55" s="12">
        <f t="shared" ref="BU55" si="415">AW55</f>
        <v>0</v>
      </c>
      <c r="BV55" s="12">
        <f t="shared" ref="BV55" si="416">AX55</f>
        <v>0</v>
      </c>
      <c r="BW55" s="12">
        <f t="shared" ref="BW55" si="417">AY55</f>
        <v>306.07499999999999</v>
      </c>
      <c r="BX55" s="12">
        <f t="shared" ref="BX55" si="418">AZ55</f>
        <v>0</v>
      </c>
      <c r="BY55" s="12">
        <f t="shared" ref="BY55" si="419">BA55</f>
        <v>0</v>
      </c>
      <c r="BZ55" s="12">
        <f t="shared" ref="BZ55" si="420">BB55</f>
        <v>0</v>
      </c>
      <c r="CA55" s="12">
        <f t="shared" si="86"/>
        <v>254.4</v>
      </c>
      <c r="CB55" s="12">
        <f t="shared" si="87"/>
        <v>254.4</v>
      </c>
      <c r="CC55" s="12">
        <f t="shared" si="88"/>
        <v>0</v>
      </c>
      <c r="CD55" s="12">
        <f t="shared" si="89"/>
        <v>0</v>
      </c>
      <c r="CE55" s="12">
        <f t="shared" si="270"/>
        <v>278.3</v>
      </c>
      <c r="CF55" s="12">
        <f t="shared" si="271"/>
        <v>278.3</v>
      </c>
      <c r="CG55" s="12">
        <f t="shared" si="272"/>
        <v>0</v>
      </c>
      <c r="CH55" s="12">
        <f t="shared" si="273"/>
        <v>0</v>
      </c>
      <c r="CI55" s="12">
        <f t="shared" si="274"/>
        <v>281.39999999999998</v>
      </c>
      <c r="CJ55" s="12">
        <f t="shared" si="91"/>
        <v>281.39999999999998</v>
      </c>
      <c r="CK55" s="12">
        <f t="shared" si="92"/>
        <v>0</v>
      </c>
      <c r="CL55" s="12">
        <f t="shared" si="93"/>
        <v>0</v>
      </c>
      <c r="CM55" s="12">
        <f t="shared" ref="CM55" si="421">BD55</f>
        <v>214.4</v>
      </c>
      <c r="CN55" s="12">
        <f t="shared" si="94"/>
        <v>214.4</v>
      </c>
      <c r="CO55" s="12">
        <f t="shared" si="95"/>
        <v>0</v>
      </c>
      <c r="CP55" s="12">
        <f t="shared" si="96"/>
        <v>0</v>
      </c>
      <c r="CQ55" s="12">
        <f t="shared" si="145"/>
        <v>278.3</v>
      </c>
      <c r="CR55" s="12">
        <f t="shared" si="97"/>
        <v>278.3</v>
      </c>
      <c r="CS55" s="12">
        <f t="shared" si="98"/>
        <v>0</v>
      </c>
      <c r="CT55" s="12">
        <f t="shared" si="99"/>
        <v>0</v>
      </c>
      <c r="CU55" s="12">
        <f t="shared" si="146"/>
        <v>281.39999999999998</v>
      </c>
      <c r="CV55" s="12">
        <f t="shared" si="100"/>
        <v>281.39999999999998</v>
      </c>
      <c r="CW55" s="12">
        <f t="shared" si="101"/>
        <v>0</v>
      </c>
      <c r="CX55" s="12">
        <f t="shared" si="102"/>
        <v>0</v>
      </c>
      <c r="CY55" s="29" t="s">
        <v>91</v>
      </c>
    </row>
    <row r="56" spans="1:103" s="32" customFormat="1" ht="41.25" customHeight="1" x14ac:dyDescent="0.25">
      <c r="A56" s="101" t="s">
        <v>54</v>
      </c>
      <c r="B56" s="89">
        <v>5800</v>
      </c>
      <c r="C56" s="8" t="s">
        <v>24</v>
      </c>
      <c r="D56" s="8" t="s">
        <v>24</v>
      </c>
      <c r="E56" s="8" t="s">
        <v>24</v>
      </c>
      <c r="F56" s="8" t="s">
        <v>24</v>
      </c>
      <c r="G56" s="8" t="s">
        <v>24</v>
      </c>
      <c r="H56" s="8" t="s">
        <v>24</v>
      </c>
      <c r="I56" s="8" t="s">
        <v>24</v>
      </c>
      <c r="J56" s="8" t="s">
        <v>24</v>
      </c>
      <c r="K56" s="8" t="s">
        <v>24</v>
      </c>
      <c r="L56" s="8" t="s">
        <v>24</v>
      </c>
      <c r="M56" s="8" t="s">
        <v>24</v>
      </c>
      <c r="N56" s="8" t="s">
        <v>24</v>
      </c>
      <c r="O56" s="8" t="s">
        <v>24</v>
      </c>
      <c r="P56" s="8" t="s">
        <v>24</v>
      </c>
      <c r="Q56" s="8" t="s">
        <v>24</v>
      </c>
      <c r="R56" s="8" t="s">
        <v>24</v>
      </c>
      <c r="S56" s="8" t="s">
        <v>24</v>
      </c>
      <c r="T56" s="8" t="s">
        <v>24</v>
      </c>
      <c r="U56" s="8" t="s">
        <v>24</v>
      </c>
      <c r="V56" s="8" t="s">
        <v>24</v>
      </c>
      <c r="W56" s="8" t="s">
        <v>24</v>
      </c>
      <c r="X56" s="8" t="s">
        <v>24</v>
      </c>
      <c r="Y56" s="8" t="s">
        <v>24</v>
      </c>
      <c r="Z56" s="8" t="s">
        <v>24</v>
      </c>
      <c r="AA56" s="8" t="s">
        <v>24</v>
      </c>
      <c r="AB56" s="8" t="s">
        <v>24</v>
      </c>
      <c r="AC56" s="8" t="s">
        <v>24</v>
      </c>
      <c r="AD56" s="8" t="s">
        <v>24</v>
      </c>
      <c r="AE56" s="13">
        <f>AE58</f>
        <v>1</v>
      </c>
      <c r="AF56" s="13">
        <f t="shared" ref="AF56:CQ56" si="422">AF58</f>
        <v>1</v>
      </c>
      <c r="AG56" s="13">
        <f t="shared" si="422"/>
        <v>0</v>
      </c>
      <c r="AH56" s="13">
        <f t="shared" si="422"/>
        <v>0</v>
      </c>
      <c r="AI56" s="13">
        <f t="shared" si="422"/>
        <v>1</v>
      </c>
      <c r="AJ56" s="13">
        <f t="shared" si="422"/>
        <v>1</v>
      </c>
      <c r="AK56" s="13">
        <f t="shared" si="422"/>
        <v>0</v>
      </c>
      <c r="AL56" s="13">
        <f t="shared" si="422"/>
        <v>0</v>
      </c>
      <c r="AM56" s="13">
        <f t="shared" si="422"/>
        <v>3.5</v>
      </c>
      <c r="AN56" s="13">
        <f t="shared" si="422"/>
        <v>0</v>
      </c>
      <c r="AO56" s="13">
        <f t="shared" si="422"/>
        <v>3.5</v>
      </c>
      <c r="AP56" s="13">
        <f t="shared" si="422"/>
        <v>0</v>
      </c>
      <c r="AQ56" s="13">
        <f t="shared" si="422"/>
        <v>3.5</v>
      </c>
      <c r="AR56" s="13">
        <f t="shared" si="422"/>
        <v>0</v>
      </c>
      <c r="AS56" s="13">
        <f t="shared" si="422"/>
        <v>3.5</v>
      </c>
      <c r="AT56" s="13">
        <f t="shared" si="422"/>
        <v>0</v>
      </c>
      <c r="AU56" s="13">
        <f t="shared" si="422"/>
        <v>3.5</v>
      </c>
      <c r="AV56" s="13">
        <f t="shared" si="422"/>
        <v>0</v>
      </c>
      <c r="AW56" s="13">
        <f t="shared" si="422"/>
        <v>3.5</v>
      </c>
      <c r="AX56" s="13">
        <f t="shared" si="422"/>
        <v>0</v>
      </c>
      <c r="AY56" s="13">
        <f t="shared" si="422"/>
        <v>3.5</v>
      </c>
      <c r="AZ56" s="13">
        <f t="shared" si="422"/>
        <v>0</v>
      </c>
      <c r="BA56" s="13">
        <f t="shared" si="422"/>
        <v>3.5</v>
      </c>
      <c r="BB56" s="13">
        <f t="shared" si="422"/>
        <v>0</v>
      </c>
      <c r="BC56" s="13">
        <f t="shared" si="422"/>
        <v>1</v>
      </c>
      <c r="BD56" s="13">
        <f t="shared" si="422"/>
        <v>1</v>
      </c>
      <c r="BE56" s="13">
        <f t="shared" si="422"/>
        <v>0</v>
      </c>
      <c r="BF56" s="13">
        <f t="shared" si="422"/>
        <v>0</v>
      </c>
      <c r="BG56" s="13">
        <f t="shared" si="422"/>
        <v>1</v>
      </c>
      <c r="BH56" s="13">
        <f t="shared" si="422"/>
        <v>1</v>
      </c>
      <c r="BI56" s="13">
        <f t="shared" si="422"/>
        <v>0</v>
      </c>
      <c r="BJ56" s="13">
        <f t="shared" si="422"/>
        <v>0</v>
      </c>
      <c r="BK56" s="13">
        <f t="shared" si="422"/>
        <v>3.5</v>
      </c>
      <c r="BL56" s="13">
        <f t="shared" si="422"/>
        <v>0</v>
      </c>
      <c r="BM56" s="13">
        <f t="shared" si="422"/>
        <v>3.5</v>
      </c>
      <c r="BN56" s="13">
        <f t="shared" si="422"/>
        <v>0</v>
      </c>
      <c r="BO56" s="13">
        <f t="shared" si="422"/>
        <v>3.5</v>
      </c>
      <c r="BP56" s="13">
        <f t="shared" si="422"/>
        <v>0</v>
      </c>
      <c r="BQ56" s="13">
        <f t="shared" si="422"/>
        <v>3.5</v>
      </c>
      <c r="BR56" s="13">
        <f t="shared" si="422"/>
        <v>0</v>
      </c>
      <c r="BS56" s="13">
        <f t="shared" si="422"/>
        <v>3.5</v>
      </c>
      <c r="BT56" s="13">
        <f t="shared" si="422"/>
        <v>0</v>
      </c>
      <c r="BU56" s="13">
        <f t="shared" si="422"/>
        <v>3.5</v>
      </c>
      <c r="BV56" s="13">
        <f t="shared" si="422"/>
        <v>0</v>
      </c>
      <c r="BW56" s="13">
        <f t="shared" si="422"/>
        <v>3.5</v>
      </c>
      <c r="BX56" s="13">
        <f t="shared" si="422"/>
        <v>0</v>
      </c>
      <c r="BY56" s="13">
        <f t="shared" si="422"/>
        <v>3.5</v>
      </c>
      <c r="BZ56" s="13">
        <f t="shared" si="422"/>
        <v>0</v>
      </c>
      <c r="CA56" s="13">
        <f t="shared" si="422"/>
        <v>1</v>
      </c>
      <c r="CB56" s="13">
        <f t="shared" si="422"/>
        <v>0</v>
      </c>
      <c r="CC56" s="13">
        <f t="shared" si="422"/>
        <v>1</v>
      </c>
      <c r="CD56" s="13">
        <f t="shared" si="422"/>
        <v>0</v>
      </c>
      <c r="CE56" s="13">
        <f t="shared" si="422"/>
        <v>3.5</v>
      </c>
      <c r="CF56" s="13">
        <f t="shared" si="422"/>
        <v>0</v>
      </c>
      <c r="CG56" s="13">
        <f t="shared" si="422"/>
        <v>3.5</v>
      </c>
      <c r="CH56" s="13">
        <f t="shared" si="422"/>
        <v>0</v>
      </c>
      <c r="CI56" s="13">
        <f t="shared" si="422"/>
        <v>3.5</v>
      </c>
      <c r="CJ56" s="13">
        <f t="shared" si="422"/>
        <v>0</v>
      </c>
      <c r="CK56" s="13">
        <f t="shared" si="422"/>
        <v>3.5</v>
      </c>
      <c r="CL56" s="13">
        <f t="shared" si="422"/>
        <v>0</v>
      </c>
      <c r="CM56" s="13">
        <f t="shared" si="422"/>
        <v>1</v>
      </c>
      <c r="CN56" s="13">
        <f t="shared" si="422"/>
        <v>0</v>
      </c>
      <c r="CO56" s="13">
        <f t="shared" si="422"/>
        <v>1</v>
      </c>
      <c r="CP56" s="13">
        <f t="shared" si="422"/>
        <v>0</v>
      </c>
      <c r="CQ56" s="13">
        <f t="shared" si="422"/>
        <v>3.5</v>
      </c>
      <c r="CR56" s="13">
        <f t="shared" ref="CR56:CU56" si="423">CR58</f>
        <v>0</v>
      </c>
      <c r="CS56" s="13">
        <f t="shared" si="423"/>
        <v>3.5</v>
      </c>
      <c r="CT56" s="13">
        <f t="shared" si="423"/>
        <v>0</v>
      </c>
      <c r="CU56" s="13">
        <f t="shared" si="423"/>
        <v>3.5</v>
      </c>
      <c r="CV56" s="13">
        <f t="shared" si="100"/>
        <v>0</v>
      </c>
      <c r="CW56" s="13">
        <f t="shared" si="101"/>
        <v>3.5</v>
      </c>
      <c r="CX56" s="13">
        <f t="shared" si="102"/>
        <v>0</v>
      </c>
      <c r="CY56" s="31"/>
    </row>
    <row r="57" spans="1:103" s="7" customFormat="1" x14ac:dyDescent="0.25">
      <c r="A57" s="95" t="s">
        <v>2</v>
      </c>
      <c r="B57" s="9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12"/>
      <c r="AF57" s="12"/>
      <c r="AG57" s="12"/>
      <c r="AH57" s="12"/>
      <c r="AI57" s="12"/>
      <c r="AJ57" s="12"/>
      <c r="AK57" s="12"/>
      <c r="AL57" s="12"/>
      <c r="AM57" s="97"/>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92"/>
    </row>
    <row r="58" spans="1:103" s="6" customFormat="1" ht="150" x14ac:dyDescent="0.25">
      <c r="A58" s="95" t="s">
        <v>186</v>
      </c>
      <c r="B58" s="102">
        <v>5839</v>
      </c>
      <c r="C58" s="94" t="s">
        <v>92</v>
      </c>
      <c r="D58" s="168" t="s">
        <v>118</v>
      </c>
      <c r="E58" s="144" t="s">
        <v>94</v>
      </c>
      <c r="F58" s="36"/>
      <c r="G58" s="36"/>
      <c r="H58" s="36"/>
      <c r="I58" s="36"/>
      <c r="J58" s="36"/>
      <c r="K58" s="36"/>
      <c r="L58" s="36"/>
      <c r="M58" s="36"/>
      <c r="N58" s="36"/>
      <c r="O58" s="36"/>
      <c r="P58" s="36"/>
      <c r="Q58" s="36"/>
      <c r="R58" s="36"/>
      <c r="S58" s="36"/>
      <c r="T58" s="36"/>
      <c r="U58" s="36"/>
      <c r="V58" s="36"/>
      <c r="W58" s="94" t="s">
        <v>134</v>
      </c>
      <c r="X58" s="169" t="s">
        <v>135</v>
      </c>
      <c r="Y58" s="115" t="s">
        <v>136</v>
      </c>
      <c r="Z58" s="36"/>
      <c r="AA58" s="36"/>
      <c r="AB58" s="36"/>
      <c r="AC58" s="102">
        <v>13</v>
      </c>
      <c r="AD58" s="116" t="s">
        <v>64</v>
      </c>
      <c r="AE58" s="120">
        <v>1</v>
      </c>
      <c r="AF58" s="120">
        <v>1</v>
      </c>
      <c r="AG58" s="12">
        <v>0</v>
      </c>
      <c r="AH58" s="12">
        <v>0</v>
      </c>
      <c r="AI58" s="12">
        <v>1</v>
      </c>
      <c r="AJ58" s="12">
        <v>1</v>
      </c>
      <c r="AK58" s="12">
        <v>0</v>
      </c>
      <c r="AL58" s="12">
        <v>0</v>
      </c>
      <c r="AM58" s="120">
        <v>3.5</v>
      </c>
      <c r="AN58" s="12">
        <v>0</v>
      </c>
      <c r="AO58" s="12">
        <f>AM58</f>
        <v>3.5</v>
      </c>
      <c r="AP58" s="12">
        <v>0</v>
      </c>
      <c r="AQ58" s="120">
        <v>3.5</v>
      </c>
      <c r="AR58" s="12">
        <v>0</v>
      </c>
      <c r="AS58" s="12">
        <f>AQ58</f>
        <v>3.5</v>
      </c>
      <c r="AT58" s="12">
        <v>0</v>
      </c>
      <c r="AU58" s="120">
        <v>3.5</v>
      </c>
      <c r="AV58" s="12">
        <v>0</v>
      </c>
      <c r="AW58" s="12">
        <f>AU58</f>
        <v>3.5</v>
      </c>
      <c r="AX58" s="12">
        <v>0</v>
      </c>
      <c r="AY58" s="120">
        <v>3.5</v>
      </c>
      <c r="AZ58" s="12">
        <v>0</v>
      </c>
      <c r="BA58" s="12">
        <f>AY58</f>
        <v>3.5</v>
      </c>
      <c r="BB58" s="12">
        <v>0</v>
      </c>
      <c r="BC58" s="12">
        <f t="shared" ref="BC58:BL58" si="424">AE58</f>
        <v>1</v>
      </c>
      <c r="BD58" s="12">
        <f t="shared" si="424"/>
        <v>1</v>
      </c>
      <c r="BE58" s="12">
        <f t="shared" si="424"/>
        <v>0</v>
      </c>
      <c r="BF58" s="12">
        <f t="shared" si="424"/>
        <v>0</v>
      </c>
      <c r="BG58" s="12">
        <f t="shared" si="424"/>
        <v>1</v>
      </c>
      <c r="BH58" s="12">
        <f t="shared" si="424"/>
        <v>1</v>
      </c>
      <c r="BI58" s="12">
        <f t="shared" si="424"/>
        <v>0</v>
      </c>
      <c r="BJ58" s="12">
        <f t="shared" si="424"/>
        <v>0</v>
      </c>
      <c r="BK58" s="12">
        <f t="shared" si="424"/>
        <v>3.5</v>
      </c>
      <c r="BL58" s="12">
        <f t="shared" si="424"/>
        <v>0</v>
      </c>
      <c r="BM58" s="12">
        <f t="shared" ref="BM58" si="425">AO58</f>
        <v>3.5</v>
      </c>
      <c r="BN58" s="12">
        <f t="shared" ref="BN58" si="426">AP58</f>
        <v>0</v>
      </c>
      <c r="BO58" s="12">
        <f t="shared" ref="BO58:BZ58" si="427">AQ58</f>
        <v>3.5</v>
      </c>
      <c r="BP58" s="12">
        <f t="shared" si="427"/>
        <v>0</v>
      </c>
      <c r="BQ58" s="12">
        <f t="shared" si="427"/>
        <v>3.5</v>
      </c>
      <c r="BR58" s="12">
        <f t="shared" si="427"/>
        <v>0</v>
      </c>
      <c r="BS58" s="12">
        <f t="shared" si="427"/>
        <v>3.5</v>
      </c>
      <c r="BT58" s="12">
        <f t="shared" si="427"/>
        <v>0</v>
      </c>
      <c r="BU58" s="12">
        <f t="shared" si="427"/>
        <v>3.5</v>
      </c>
      <c r="BV58" s="12">
        <f t="shared" si="427"/>
        <v>0</v>
      </c>
      <c r="BW58" s="12">
        <f t="shared" si="427"/>
        <v>3.5</v>
      </c>
      <c r="BX58" s="12">
        <f t="shared" si="427"/>
        <v>0</v>
      </c>
      <c r="BY58" s="12">
        <f t="shared" si="427"/>
        <v>3.5</v>
      </c>
      <c r="BZ58" s="12">
        <f t="shared" si="427"/>
        <v>0</v>
      </c>
      <c r="CA58" s="12">
        <f>AF58</f>
        <v>1</v>
      </c>
      <c r="CB58" s="12">
        <f>AH58</f>
        <v>0</v>
      </c>
      <c r="CC58" s="12">
        <f>AJ58</f>
        <v>1</v>
      </c>
      <c r="CD58" s="12">
        <f t="shared" ref="CD58:CL58" si="428">AL58</f>
        <v>0</v>
      </c>
      <c r="CE58" s="12">
        <f t="shared" si="428"/>
        <v>3.5</v>
      </c>
      <c r="CF58" s="12">
        <f t="shared" si="428"/>
        <v>0</v>
      </c>
      <c r="CG58" s="12">
        <f t="shared" si="428"/>
        <v>3.5</v>
      </c>
      <c r="CH58" s="12">
        <f t="shared" si="428"/>
        <v>0</v>
      </c>
      <c r="CI58" s="12">
        <f t="shared" si="428"/>
        <v>3.5</v>
      </c>
      <c r="CJ58" s="12">
        <f t="shared" si="428"/>
        <v>0</v>
      </c>
      <c r="CK58" s="12">
        <f t="shared" si="428"/>
        <v>3.5</v>
      </c>
      <c r="CL58" s="12">
        <f t="shared" si="428"/>
        <v>0</v>
      </c>
      <c r="CM58" s="12">
        <f>BD58</f>
        <v>1</v>
      </c>
      <c r="CN58" s="12">
        <f>BF58</f>
        <v>0</v>
      </c>
      <c r="CO58" s="12">
        <f>BH58</f>
        <v>1</v>
      </c>
      <c r="CP58" s="12">
        <f t="shared" ref="CP58:CX58" si="429">BJ58</f>
        <v>0</v>
      </c>
      <c r="CQ58" s="12">
        <f t="shared" si="429"/>
        <v>3.5</v>
      </c>
      <c r="CR58" s="12">
        <f t="shared" si="429"/>
        <v>0</v>
      </c>
      <c r="CS58" s="12">
        <f t="shared" si="429"/>
        <v>3.5</v>
      </c>
      <c r="CT58" s="12">
        <f t="shared" si="429"/>
        <v>0</v>
      </c>
      <c r="CU58" s="12">
        <f t="shared" si="429"/>
        <v>3.5</v>
      </c>
      <c r="CV58" s="12">
        <f t="shared" si="429"/>
        <v>0</v>
      </c>
      <c r="CW58" s="12">
        <f t="shared" si="429"/>
        <v>3.5</v>
      </c>
      <c r="CX58" s="12">
        <f t="shared" si="429"/>
        <v>0</v>
      </c>
      <c r="CY58" s="29" t="s">
        <v>91</v>
      </c>
    </row>
    <row r="59" spans="1:103" s="9" customFormat="1" ht="99.75" x14ac:dyDescent="0.25">
      <c r="A59" s="101" t="s">
        <v>187</v>
      </c>
      <c r="B59" s="89">
        <v>6100</v>
      </c>
      <c r="C59" s="8" t="s">
        <v>24</v>
      </c>
      <c r="D59" s="8" t="s">
        <v>24</v>
      </c>
      <c r="E59" s="8" t="s">
        <v>24</v>
      </c>
      <c r="F59" s="8" t="s">
        <v>24</v>
      </c>
      <c r="G59" s="8" t="s">
        <v>24</v>
      </c>
      <c r="H59" s="8" t="s">
        <v>24</v>
      </c>
      <c r="I59" s="8" t="s">
        <v>24</v>
      </c>
      <c r="J59" s="8" t="s">
        <v>24</v>
      </c>
      <c r="K59" s="8" t="s">
        <v>24</v>
      </c>
      <c r="L59" s="8" t="s">
        <v>24</v>
      </c>
      <c r="M59" s="8" t="s">
        <v>24</v>
      </c>
      <c r="N59" s="8" t="s">
        <v>24</v>
      </c>
      <c r="O59" s="8" t="s">
        <v>24</v>
      </c>
      <c r="P59" s="8" t="s">
        <v>24</v>
      </c>
      <c r="Q59" s="8" t="s">
        <v>24</v>
      </c>
      <c r="R59" s="8" t="s">
        <v>24</v>
      </c>
      <c r="S59" s="8" t="s">
        <v>24</v>
      </c>
      <c r="T59" s="8" t="s">
        <v>24</v>
      </c>
      <c r="U59" s="8" t="s">
        <v>24</v>
      </c>
      <c r="V59" s="8" t="s">
        <v>24</v>
      </c>
      <c r="W59" s="8" t="s">
        <v>24</v>
      </c>
      <c r="X59" s="8" t="s">
        <v>24</v>
      </c>
      <c r="Y59" s="8" t="s">
        <v>24</v>
      </c>
      <c r="Z59" s="8" t="s">
        <v>24</v>
      </c>
      <c r="AA59" s="8" t="s">
        <v>24</v>
      </c>
      <c r="AB59" s="8" t="s">
        <v>24</v>
      </c>
      <c r="AC59" s="8" t="s">
        <v>24</v>
      </c>
      <c r="AD59" s="8" t="s">
        <v>24</v>
      </c>
      <c r="AE59" s="13">
        <f t="shared" ref="AE59:AL59" si="430">AE60</f>
        <v>492.01400000000001</v>
      </c>
      <c r="AF59" s="13">
        <f t="shared" si="430"/>
        <v>492.01400000000001</v>
      </c>
      <c r="AG59" s="13">
        <f t="shared" si="430"/>
        <v>0</v>
      </c>
      <c r="AH59" s="13">
        <f t="shared" si="430"/>
        <v>0</v>
      </c>
      <c r="AI59" s="13">
        <f t="shared" si="430"/>
        <v>0</v>
      </c>
      <c r="AJ59" s="13">
        <f t="shared" si="430"/>
        <v>0</v>
      </c>
      <c r="AK59" s="13">
        <f t="shared" si="430"/>
        <v>0</v>
      </c>
      <c r="AL59" s="13">
        <f t="shared" si="430"/>
        <v>0</v>
      </c>
      <c r="AM59" s="13">
        <f t="shared" ref="AM59:AQ59" si="431">AM60</f>
        <v>595.11799999999994</v>
      </c>
      <c r="AN59" s="13">
        <f t="shared" si="431"/>
        <v>0</v>
      </c>
      <c r="AO59" s="13">
        <f t="shared" si="431"/>
        <v>0</v>
      </c>
      <c r="AP59" s="13">
        <f t="shared" si="431"/>
        <v>0</v>
      </c>
      <c r="AQ59" s="13">
        <f t="shared" si="431"/>
        <v>0</v>
      </c>
      <c r="AR59" s="13">
        <f t="shared" ref="AR59:AZ59" si="432">AR60</f>
        <v>0</v>
      </c>
      <c r="AS59" s="13">
        <f t="shared" si="432"/>
        <v>0</v>
      </c>
      <c r="AT59" s="13">
        <f t="shared" si="432"/>
        <v>0</v>
      </c>
      <c r="AU59" s="13">
        <f t="shared" si="432"/>
        <v>0</v>
      </c>
      <c r="AV59" s="13">
        <f t="shared" si="432"/>
        <v>0</v>
      </c>
      <c r="AW59" s="13">
        <f t="shared" si="432"/>
        <v>0</v>
      </c>
      <c r="AX59" s="13">
        <f t="shared" si="432"/>
        <v>0</v>
      </c>
      <c r="AY59" s="13">
        <f t="shared" si="432"/>
        <v>0</v>
      </c>
      <c r="AZ59" s="13">
        <f t="shared" si="432"/>
        <v>0</v>
      </c>
      <c r="BA59" s="13">
        <f t="shared" ref="BA59:BK59" si="433">BA60</f>
        <v>0</v>
      </c>
      <c r="BB59" s="13">
        <f t="shared" si="433"/>
        <v>0</v>
      </c>
      <c r="BC59" s="13">
        <f t="shared" si="433"/>
        <v>492.01400000000001</v>
      </c>
      <c r="BD59" s="13">
        <f t="shared" si="433"/>
        <v>492.01400000000001</v>
      </c>
      <c r="BE59" s="13">
        <f t="shared" si="433"/>
        <v>0</v>
      </c>
      <c r="BF59" s="13">
        <f t="shared" si="433"/>
        <v>0</v>
      </c>
      <c r="BG59" s="13">
        <f t="shared" si="433"/>
        <v>0</v>
      </c>
      <c r="BH59" s="13">
        <f t="shared" si="433"/>
        <v>0</v>
      </c>
      <c r="BI59" s="13">
        <f t="shared" si="433"/>
        <v>0</v>
      </c>
      <c r="BJ59" s="13">
        <f t="shared" si="433"/>
        <v>0</v>
      </c>
      <c r="BK59" s="13">
        <f t="shared" si="433"/>
        <v>595.11799999999994</v>
      </c>
      <c r="BL59" s="13">
        <f t="shared" ref="BL59:BW59" si="434">BL60</f>
        <v>0</v>
      </c>
      <c r="BM59" s="13">
        <f t="shared" si="434"/>
        <v>0</v>
      </c>
      <c r="BN59" s="13">
        <f t="shared" si="434"/>
        <v>0</v>
      </c>
      <c r="BO59" s="13">
        <f t="shared" si="434"/>
        <v>0</v>
      </c>
      <c r="BP59" s="13">
        <f t="shared" si="434"/>
        <v>0</v>
      </c>
      <c r="BQ59" s="13">
        <f t="shared" si="434"/>
        <v>0</v>
      </c>
      <c r="BR59" s="13">
        <f t="shared" si="434"/>
        <v>0</v>
      </c>
      <c r="BS59" s="13">
        <f t="shared" si="434"/>
        <v>0</v>
      </c>
      <c r="BT59" s="13">
        <f t="shared" si="434"/>
        <v>0</v>
      </c>
      <c r="BU59" s="13">
        <f t="shared" si="434"/>
        <v>0</v>
      </c>
      <c r="BV59" s="13">
        <f t="shared" si="434"/>
        <v>0</v>
      </c>
      <c r="BW59" s="13">
        <f t="shared" si="434"/>
        <v>0</v>
      </c>
      <c r="BX59" s="13">
        <f t="shared" ref="BX59:BZ59" si="435">BX60</f>
        <v>0</v>
      </c>
      <c r="BY59" s="13">
        <f t="shared" si="435"/>
        <v>0</v>
      </c>
      <c r="BZ59" s="13">
        <f t="shared" si="435"/>
        <v>0</v>
      </c>
      <c r="CA59" s="13">
        <f t="shared" si="86"/>
        <v>492.01400000000001</v>
      </c>
      <c r="CB59" s="13">
        <f t="shared" si="87"/>
        <v>0</v>
      </c>
      <c r="CC59" s="13">
        <f t="shared" si="88"/>
        <v>0</v>
      </c>
      <c r="CD59" s="13">
        <f t="shared" si="89"/>
        <v>0</v>
      </c>
      <c r="CE59" s="13">
        <f t="shared" si="270"/>
        <v>595.11799999999994</v>
      </c>
      <c r="CF59" s="13">
        <f t="shared" si="271"/>
        <v>0</v>
      </c>
      <c r="CG59" s="13">
        <f t="shared" si="272"/>
        <v>0</v>
      </c>
      <c r="CH59" s="13">
        <f t="shared" si="273"/>
        <v>0</v>
      </c>
      <c r="CI59" s="13">
        <f t="shared" si="274"/>
        <v>0</v>
      </c>
      <c r="CJ59" s="13">
        <f t="shared" si="91"/>
        <v>0</v>
      </c>
      <c r="CK59" s="13">
        <f t="shared" si="92"/>
        <v>0</v>
      </c>
      <c r="CL59" s="13">
        <f t="shared" si="93"/>
        <v>0</v>
      </c>
      <c r="CM59" s="13">
        <f t="shared" si="389"/>
        <v>492.01400000000001</v>
      </c>
      <c r="CN59" s="13">
        <f t="shared" si="94"/>
        <v>0</v>
      </c>
      <c r="CO59" s="13">
        <f t="shared" si="95"/>
        <v>0</v>
      </c>
      <c r="CP59" s="13">
        <f t="shared" si="96"/>
        <v>0</v>
      </c>
      <c r="CQ59" s="13">
        <f t="shared" si="145"/>
        <v>595.11799999999994</v>
      </c>
      <c r="CR59" s="13">
        <f t="shared" si="97"/>
        <v>0</v>
      </c>
      <c r="CS59" s="13">
        <f t="shared" si="98"/>
        <v>0</v>
      </c>
      <c r="CT59" s="13">
        <f t="shared" si="99"/>
        <v>0</v>
      </c>
      <c r="CU59" s="13">
        <f t="shared" si="146"/>
        <v>0</v>
      </c>
      <c r="CV59" s="13">
        <f t="shared" si="100"/>
        <v>0</v>
      </c>
      <c r="CW59" s="13">
        <f t="shared" si="101"/>
        <v>0</v>
      </c>
      <c r="CX59" s="13">
        <f t="shared" si="102"/>
        <v>0</v>
      </c>
      <c r="CY59" s="31"/>
    </row>
    <row r="60" spans="1:103" s="9" customFormat="1" ht="28.5" x14ac:dyDescent="0.25">
      <c r="A60" s="101" t="s">
        <v>188</v>
      </c>
      <c r="B60" s="89">
        <v>6101</v>
      </c>
      <c r="C60" s="8" t="s">
        <v>24</v>
      </c>
      <c r="D60" s="8" t="s">
        <v>24</v>
      </c>
      <c r="E60" s="8" t="s">
        <v>24</v>
      </c>
      <c r="F60" s="8" t="s">
        <v>24</v>
      </c>
      <c r="G60" s="8" t="s">
        <v>24</v>
      </c>
      <c r="H60" s="8" t="s">
        <v>24</v>
      </c>
      <c r="I60" s="8" t="s">
        <v>24</v>
      </c>
      <c r="J60" s="8" t="s">
        <v>24</v>
      </c>
      <c r="K60" s="8" t="s">
        <v>24</v>
      </c>
      <c r="L60" s="8" t="s">
        <v>24</v>
      </c>
      <c r="M60" s="8" t="s">
        <v>24</v>
      </c>
      <c r="N60" s="8" t="s">
        <v>24</v>
      </c>
      <c r="O60" s="8" t="s">
        <v>24</v>
      </c>
      <c r="P60" s="8" t="s">
        <v>24</v>
      </c>
      <c r="Q60" s="8" t="s">
        <v>24</v>
      </c>
      <c r="R60" s="8" t="s">
        <v>24</v>
      </c>
      <c r="S60" s="8" t="s">
        <v>24</v>
      </c>
      <c r="T60" s="8" t="s">
        <v>24</v>
      </c>
      <c r="U60" s="8" t="s">
        <v>24</v>
      </c>
      <c r="V60" s="8" t="s">
        <v>24</v>
      </c>
      <c r="W60" s="8" t="s">
        <v>24</v>
      </c>
      <c r="X60" s="8" t="s">
        <v>24</v>
      </c>
      <c r="Y60" s="8" t="s">
        <v>24</v>
      </c>
      <c r="Z60" s="8" t="s">
        <v>24</v>
      </c>
      <c r="AA60" s="8" t="s">
        <v>24</v>
      </c>
      <c r="AB60" s="8" t="s">
        <v>24</v>
      </c>
      <c r="AC60" s="8" t="s">
        <v>24</v>
      </c>
      <c r="AD60" s="8" t="s">
        <v>24</v>
      </c>
      <c r="AE60" s="13">
        <f>AE61+AE62</f>
        <v>492.01400000000001</v>
      </c>
      <c r="AF60" s="13">
        <f t="shared" ref="AF60:CQ60" si="436">AF61+AF62</f>
        <v>492.01400000000001</v>
      </c>
      <c r="AG60" s="13">
        <f t="shared" si="436"/>
        <v>0</v>
      </c>
      <c r="AH60" s="13">
        <f t="shared" si="436"/>
        <v>0</v>
      </c>
      <c r="AI60" s="13">
        <f t="shared" si="436"/>
        <v>0</v>
      </c>
      <c r="AJ60" s="13">
        <f t="shared" si="436"/>
        <v>0</v>
      </c>
      <c r="AK60" s="13">
        <f t="shared" si="436"/>
        <v>0</v>
      </c>
      <c r="AL60" s="13">
        <f t="shared" si="436"/>
        <v>0</v>
      </c>
      <c r="AM60" s="13">
        <f t="shared" si="436"/>
        <v>595.11799999999994</v>
      </c>
      <c r="AN60" s="13">
        <f t="shared" si="436"/>
        <v>0</v>
      </c>
      <c r="AO60" s="13">
        <f t="shared" si="436"/>
        <v>0</v>
      </c>
      <c r="AP60" s="13">
        <f t="shared" si="436"/>
        <v>0</v>
      </c>
      <c r="AQ60" s="13">
        <f t="shared" si="436"/>
        <v>0</v>
      </c>
      <c r="AR60" s="13">
        <f t="shared" si="436"/>
        <v>0</v>
      </c>
      <c r="AS60" s="13">
        <f t="shared" si="436"/>
        <v>0</v>
      </c>
      <c r="AT60" s="13">
        <f t="shared" si="436"/>
        <v>0</v>
      </c>
      <c r="AU60" s="13">
        <f t="shared" si="436"/>
        <v>0</v>
      </c>
      <c r="AV60" s="13">
        <f t="shared" si="436"/>
        <v>0</v>
      </c>
      <c r="AW60" s="13">
        <f t="shared" si="436"/>
        <v>0</v>
      </c>
      <c r="AX60" s="13">
        <f t="shared" si="436"/>
        <v>0</v>
      </c>
      <c r="AY60" s="13">
        <f t="shared" si="436"/>
        <v>0</v>
      </c>
      <c r="AZ60" s="13">
        <f t="shared" si="436"/>
        <v>0</v>
      </c>
      <c r="BA60" s="13">
        <f t="shared" si="436"/>
        <v>0</v>
      </c>
      <c r="BB60" s="13">
        <f t="shared" si="436"/>
        <v>0</v>
      </c>
      <c r="BC60" s="13">
        <f t="shared" si="436"/>
        <v>492.01400000000001</v>
      </c>
      <c r="BD60" s="13">
        <f t="shared" si="436"/>
        <v>492.01400000000001</v>
      </c>
      <c r="BE60" s="13">
        <f t="shared" si="436"/>
        <v>0</v>
      </c>
      <c r="BF60" s="13">
        <f t="shared" si="436"/>
        <v>0</v>
      </c>
      <c r="BG60" s="13">
        <f t="shared" si="436"/>
        <v>0</v>
      </c>
      <c r="BH60" s="13">
        <f t="shared" si="436"/>
        <v>0</v>
      </c>
      <c r="BI60" s="13">
        <f t="shared" si="436"/>
        <v>0</v>
      </c>
      <c r="BJ60" s="13">
        <f t="shared" si="436"/>
        <v>0</v>
      </c>
      <c r="BK60" s="13">
        <f t="shared" si="436"/>
        <v>595.11799999999994</v>
      </c>
      <c r="BL60" s="13">
        <f t="shared" si="436"/>
        <v>0</v>
      </c>
      <c r="BM60" s="13">
        <f t="shared" si="436"/>
        <v>0</v>
      </c>
      <c r="BN60" s="13">
        <f t="shared" si="436"/>
        <v>0</v>
      </c>
      <c r="BO60" s="13">
        <f t="shared" si="436"/>
        <v>0</v>
      </c>
      <c r="BP60" s="13">
        <f t="shared" si="436"/>
        <v>0</v>
      </c>
      <c r="BQ60" s="13">
        <f t="shared" si="436"/>
        <v>0</v>
      </c>
      <c r="BR60" s="13">
        <f t="shared" si="436"/>
        <v>0</v>
      </c>
      <c r="BS60" s="13">
        <f t="shared" si="436"/>
        <v>0</v>
      </c>
      <c r="BT60" s="13">
        <f t="shared" si="436"/>
        <v>0</v>
      </c>
      <c r="BU60" s="13">
        <f t="shared" si="436"/>
        <v>0</v>
      </c>
      <c r="BV60" s="13">
        <f t="shared" si="436"/>
        <v>0</v>
      </c>
      <c r="BW60" s="13">
        <f t="shared" si="436"/>
        <v>0</v>
      </c>
      <c r="BX60" s="13">
        <f t="shared" si="436"/>
        <v>0</v>
      </c>
      <c r="BY60" s="13">
        <f t="shared" si="436"/>
        <v>0</v>
      </c>
      <c r="BZ60" s="13">
        <f t="shared" si="436"/>
        <v>0</v>
      </c>
      <c r="CA60" s="13">
        <f t="shared" si="436"/>
        <v>492.01400000000001</v>
      </c>
      <c r="CB60" s="13">
        <f t="shared" si="436"/>
        <v>0</v>
      </c>
      <c r="CC60" s="13">
        <f t="shared" si="436"/>
        <v>0</v>
      </c>
      <c r="CD60" s="13">
        <f t="shared" si="436"/>
        <v>0</v>
      </c>
      <c r="CE60" s="13">
        <f t="shared" si="436"/>
        <v>595.11799999999994</v>
      </c>
      <c r="CF60" s="13">
        <f t="shared" si="436"/>
        <v>0</v>
      </c>
      <c r="CG60" s="13">
        <f t="shared" si="436"/>
        <v>0</v>
      </c>
      <c r="CH60" s="13">
        <f t="shared" si="436"/>
        <v>0</v>
      </c>
      <c r="CI60" s="13">
        <f t="shared" si="436"/>
        <v>0</v>
      </c>
      <c r="CJ60" s="13">
        <f t="shared" si="436"/>
        <v>0</v>
      </c>
      <c r="CK60" s="13">
        <f t="shared" si="436"/>
        <v>0</v>
      </c>
      <c r="CL60" s="13">
        <f t="shared" si="436"/>
        <v>0</v>
      </c>
      <c r="CM60" s="13">
        <f t="shared" si="436"/>
        <v>492.01400000000001</v>
      </c>
      <c r="CN60" s="13">
        <f t="shared" si="436"/>
        <v>0</v>
      </c>
      <c r="CO60" s="13">
        <f t="shared" si="436"/>
        <v>0</v>
      </c>
      <c r="CP60" s="13">
        <f t="shared" si="436"/>
        <v>0</v>
      </c>
      <c r="CQ60" s="13">
        <f t="shared" si="436"/>
        <v>595.11799999999994</v>
      </c>
      <c r="CR60" s="13">
        <f t="shared" ref="CR60:CX60" si="437">CR61+CR62</f>
        <v>0</v>
      </c>
      <c r="CS60" s="13">
        <f t="shared" si="437"/>
        <v>0</v>
      </c>
      <c r="CT60" s="13">
        <f t="shared" si="437"/>
        <v>0</v>
      </c>
      <c r="CU60" s="13">
        <f t="shared" si="437"/>
        <v>0</v>
      </c>
      <c r="CV60" s="13">
        <f t="shared" si="437"/>
        <v>0</v>
      </c>
      <c r="CW60" s="13">
        <f t="shared" si="437"/>
        <v>0</v>
      </c>
      <c r="CX60" s="13">
        <f t="shared" si="437"/>
        <v>0</v>
      </c>
      <c r="CY60" s="31"/>
    </row>
    <row r="61" spans="1:103" s="4" customFormat="1" ht="32.25" customHeight="1" x14ac:dyDescent="0.25">
      <c r="A61" s="150" t="s">
        <v>189</v>
      </c>
      <c r="B61" s="118">
        <v>6201</v>
      </c>
      <c r="C61" s="126" t="s">
        <v>92</v>
      </c>
      <c r="D61" s="35" t="s">
        <v>119</v>
      </c>
      <c r="E61" s="134" t="s">
        <v>94</v>
      </c>
      <c r="F61" s="36"/>
      <c r="G61" s="36"/>
      <c r="H61" s="36"/>
      <c r="I61" s="36"/>
      <c r="J61" s="36"/>
      <c r="K61" s="36"/>
      <c r="L61" s="36"/>
      <c r="M61" s="36"/>
      <c r="N61" s="36"/>
      <c r="O61" s="36"/>
      <c r="P61" s="36"/>
      <c r="Q61" s="36"/>
      <c r="R61" s="36"/>
      <c r="S61" s="36"/>
      <c r="T61" s="36"/>
      <c r="U61" s="36"/>
      <c r="V61" s="36"/>
      <c r="W61" s="36"/>
      <c r="X61" s="36"/>
      <c r="Y61" s="36"/>
      <c r="Z61" s="36"/>
      <c r="AA61" s="36"/>
      <c r="AB61" s="36"/>
      <c r="AC61" s="118"/>
      <c r="AD61" s="116" t="s">
        <v>72</v>
      </c>
      <c r="AE61" s="170">
        <f>288.7+37.453</f>
        <v>326.15300000000002</v>
      </c>
      <c r="AF61" s="120">
        <f>AE61</f>
        <v>326.15300000000002</v>
      </c>
      <c r="AG61" s="12">
        <v>0</v>
      </c>
      <c r="AH61" s="12">
        <v>0</v>
      </c>
      <c r="AI61" s="12">
        <v>0</v>
      </c>
      <c r="AJ61" s="12">
        <v>0</v>
      </c>
      <c r="AK61" s="12">
        <v>0</v>
      </c>
      <c r="AL61" s="12">
        <v>0</v>
      </c>
      <c r="AM61" s="171">
        <v>340.5</v>
      </c>
      <c r="AN61" s="12">
        <v>0</v>
      </c>
      <c r="AO61" s="12">
        <v>0</v>
      </c>
      <c r="AP61" s="12">
        <v>0</v>
      </c>
      <c r="AQ61" s="12">
        <v>0</v>
      </c>
      <c r="AR61" s="12">
        <v>0</v>
      </c>
      <c r="AS61" s="12">
        <v>0</v>
      </c>
      <c r="AT61" s="12">
        <v>0</v>
      </c>
      <c r="AU61" s="12">
        <v>0</v>
      </c>
      <c r="AV61" s="12">
        <v>0</v>
      </c>
      <c r="AW61" s="12">
        <v>0</v>
      </c>
      <c r="AX61" s="12">
        <v>0</v>
      </c>
      <c r="AY61" s="12">
        <v>0</v>
      </c>
      <c r="AZ61" s="12">
        <v>0</v>
      </c>
      <c r="BA61" s="12">
        <v>0</v>
      </c>
      <c r="BB61" s="12">
        <v>0</v>
      </c>
      <c r="BC61" s="12">
        <f t="shared" ref="BC61" si="438">AE61</f>
        <v>326.15300000000002</v>
      </c>
      <c r="BD61" s="12">
        <f t="shared" ref="BD61" si="439">AF61</f>
        <v>326.15300000000002</v>
      </c>
      <c r="BE61" s="12">
        <f t="shared" ref="BE61" si="440">AG61</f>
        <v>0</v>
      </c>
      <c r="BF61" s="12">
        <f t="shared" ref="BF61" si="441">AH61</f>
        <v>0</v>
      </c>
      <c r="BG61" s="12">
        <f t="shared" ref="BG61" si="442">AI61</f>
        <v>0</v>
      </c>
      <c r="BH61" s="12">
        <f t="shared" ref="BH61" si="443">AJ61</f>
        <v>0</v>
      </c>
      <c r="BI61" s="12">
        <f t="shared" ref="BI61" si="444">AK61</f>
        <v>0</v>
      </c>
      <c r="BJ61" s="12">
        <f t="shared" ref="BJ61" si="445">AL61</f>
        <v>0</v>
      </c>
      <c r="BK61" s="12">
        <f t="shared" ref="BK61" si="446">AM61</f>
        <v>340.5</v>
      </c>
      <c r="BL61" s="12"/>
      <c r="BM61" s="12"/>
      <c r="BN61" s="12"/>
      <c r="BO61" s="12">
        <f t="shared" ref="BO61" si="447">AQ61</f>
        <v>0</v>
      </c>
      <c r="BP61" s="12"/>
      <c r="BQ61" s="12"/>
      <c r="BR61" s="12"/>
      <c r="BS61" s="12">
        <f t="shared" ref="BS61" si="448">AU61</f>
        <v>0</v>
      </c>
      <c r="BT61" s="12"/>
      <c r="BU61" s="12"/>
      <c r="BV61" s="12"/>
      <c r="BW61" s="12">
        <f t="shared" ref="BW61" si="449">AY61</f>
        <v>0</v>
      </c>
      <c r="BX61" s="12"/>
      <c r="BY61" s="12"/>
      <c r="BZ61" s="12"/>
      <c r="CA61" s="12">
        <f t="shared" si="86"/>
        <v>326.15300000000002</v>
      </c>
      <c r="CB61" s="12">
        <f t="shared" si="87"/>
        <v>0</v>
      </c>
      <c r="CC61" s="12">
        <f t="shared" si="88"/>
        <v>0</v>
      </c>
      <c r="CD61" s="12">
        <f t="shared" si="89"/>
        <v>0</v>
      </c>
      <c r="CE61" s="12">
        <f t="shared" si="270"/>
        <v>340.5</v>
      </c>
      <c r="CF61" s="12">
        <f t="shared" si="271"/>
        <v>0</v>
      </c>
      <c r="CG61" s="12">
        <f t="shared" si="272"/>
        <v>0</v>
      </c>
      <c r="CH61" s="12">
        <f t="shared" si="273"/>
        <v>0</v>
      </c>
      <c r="CI61" s="12">
        <f t="shared" si="274"/>
        <v>0</v>
      </c>
      <c r="CJ61" s="12">
        <f t="shared" si="91"/>
        <v>0</v>
      </c>
      <c r="CK61" s="12">
        <f t="shared" si="92"/>
        <v>0</v>
      </c>
      <c r="CL61" s="12">
        <f t="shared" si="93"/>
        <v>0</v>
      </c>
      <c r="CM61" s="12">
        <f t="shared" ref="CM61:CM62" si="450">BD61</f>
        <v>326.15300000000002</v>
      </c>
      <c r="CN61" s="12">
        <f t="shared" si="94"/>
        <v>0</v>
      </c>
      <c r="CO61" s="12">
        <f t="shared" si="95"/>
        <v>0</v>
      </c>
      <c r="CP61" s="12">
        <f t="shared" si="96"/>
        <v>0</v>
      </c>
      <c r="CQ61" s="12">
        <f t="shared" si="145"/>
        <v>340.5</v>
      </c>
      <c r="CR61" s="12">
        <f t="shared" si="97"/>
        <v>0</v>
      </c>
      <c r="CS61" s="12">
        <f t="shared" si="98"/>
        <v>0</v>
      </c>
      <c r="CT61" s="12">
        <f t="shared" si="99"/>
        <v>0</v>
      </c>
      <c r="CU61" s="12">
        <f t="shared" si="146"/>
        <v>0</v>
      </c>
      <c r="CV61" s="12">
        <f t="shared" si="100"/>
        <v>0</v>
      </c>
      <c r="CW61" s="12">
        <f t="shared" si="101"/>
        <v>0</v>
      </c>
      <c r="CX61" s="12">
        <f t="shared" si="102"/>
        <v>0</v>
      </c>
      <c r="CY61" s="93" t="s">
        <v>91</v>
      </c>
    </row>
    <row r="62" spans="1:103" s="6" customFormat="1" ht="36" customHeight="1" x14ac:dyDescent="0.25">
      <c r="A62" s="158"/>
      <c r="B62" s="122"/>
      <c r="C62" s="138"/>
      <c r="D62" s="35" t="s">
        <v>120</v>
      </c>
      <c r="E62" s="139"/>
      <c r="F62" s="36"/>
      <c r="G62" s="36"/>
      <c r="H62" s="36"/>
      <c r="I62" s="36"/>
      <c r="J62" s="36"/>
      <c r="K62" s="36"/>
      <c r="L62" s="36"/>
      <c r="M62" s="36"/>
      <c r="N62" s="36"/>
      <c r="O62" s="36"/>
      <c r="P62" s="36"/>
      <c r="Q62" s="36"/>
      <c r="R62" s="36"/>
      <c r="S62" s="36"/>
      <c r="T62" s="36"/>
      <c r="U62" s="36"/>
      <c r="V62" s="36"/>
      <c r="W62" s="36"/>
      <c r="X62" s="36"/>
      <c r="Y62" s="36"/>
      <c r="Z62" s="36"/>
      <c r="AA62" s="36"/>
      <c r="AB62" s="36"/>
      <c r="AC62" s="122"/>
      <c r="AD62" s="116" t="s">
        <v>76</v>
      </c>
      <c r="AE62" s="120">
        <v>165.86099999999999</v>
      </c>
      <c r="AF62" s="120">
        <f>AE62</f>
        <v>165.86099999999999</v>
      </c>
      <c r="AG62" s="12">
        <v>0</v>
      </c>
      <c r="AH62" s="12">
        <v>0</v>
      </c>
      <c r="AI62" s="12">
        <v>0</v>
      </c>
      <c r="AJ62" s="12">
        <v>0</v>
      </c>
      <c r="AK62" s="12">
        <v>0</v>
      </c>
      <c r="AL62" s="12">
        <v>0</v>
      </c>
      <c r="AM62" s="119">
        <v>254.61799999999999</v>
      </c>
      <c r="AN62" s="12">
        <v>0</v>
      </c>
      <c r="AO62" s="12">
        <v>0</v>
      </c>
      <c r="AP62" s="12">
        <v>0</v>
      </c>
      <c r="AQ62" s="12">
        <v>0</v>
      </c>
      <c r="AR62" s="12">
        <v>0</v>
      </c>
      <c r="AS62" s="12">
        <v>0</v>
      </c>
      <c r="AT62" s="12">
        <v>0</v>
      </c>
      <c r="AU62" s="12">
        <v>0</v>
      </c>
      <c r="AV62" s="12">
        <v>0</v>
      </c>
      <c r="AW62" s="12">
        <v>0</v>
      </c>
      <c r="AX62" s="12">
        <v>0</v>
      </c>
      <c r="AY62" s="12">
        <v>0</v>
      </c>
      <c r="AZ62" s="12">
        <v>0</v>
      </c>
      <c r="BA62" s="12">
        <v>0</v>
      </c>
      <c r="BB62" s="12">
        <v>0</v>
      </c>
      <c r="BC62" s="12">
        <f t="shared" ref="BC62" si="451">AE62</f>
        <v>165.86099999999999</v>
      </c>
      <c r="BD62" s="12">
        <f t="shared" ref="BD62:BD63" si="452">AF62</f>
        <v>165.86099999999999</v>
      </c>
      <c r="BE62" s="12">
        <f t="shared" ref="BE62" si="453">AG62</f>
        <v>0</v>
      </c>
      <c r="BF62" s="12">
        <f t="shared" ref="BF62" si="454">AH62</f>
        <v>0</v>
      </c>
      <c r="BG62" s="12">
        <f t="shared" ref="BG62" si="455">AI62</f>
        <v>0</v>
      </c>
      <c r="BH62" s="12">
        <f t="shared" ref="BH62" si="456">AJ62</f>
        <v>0</v>
      </c>
      <c r="BI62" s="12">
        <f t="shared" ref="BI62" si="457">AK62</f>
        <v>0</v>
      </c>
      <c r="BJ62" s="12">
        <f t="shared" ref="BJ62" si="458">AL62</f>
        <v>0</v>
      </c>
      <c r="BK62" s="12">
        <f t="shared" ref="BK62:BK63" si="459">AM62</f>
        <v>254.61799999999999</v>
      </c>
      <c r="BL62" s="12"/>
      <c r="BM62" s="12"/>
      <c r="BN62" s="12"/>
      <c r="BO62" s="12">
        <f t="shared" ref="BO62:BO63" si="460">AQ62</f>
        <v>0</v>
      </c>
      <c r="BP62" s="12"/>
      <c r="BQ62" s="12"/>
      <c r="BR62" s="12"/>
      <c r="BS62" s="12">
        <f t="shared" ref="BS62:BS63" si="461">AU62</f>
        <v>0</v>
      </c>
      <c r="BT62" s="12"/>
      <c r="BU62" s="12"/>
      <c r="BV62" s="12"/>
      <c r="BW62" s="12">
        <f t="shared" ref="BW62:BW63" si="462">AY62</f>
        <v>0</v>
      </c>
      <c r="BX62" s="12"/>
      <c r="BY62" s="12"/>
      <c r="BZ62" s="12"/>
      <c r="CA62" s="12">
        <f t="shared" si="86"/>
        <v>165.86099999999999</v>
      </c>
      <c r="CB62" s="12">
        <f t="shared" si="87"/>
        <v>0</v>
      </c>
      <c r="CC62" s="12">
        <f t="shared" si="88"/>
        <v>0</v>
      </c>
      <c r="CD62" s="12">
        <f t="shared" si="89"/>
        <v>0</v>
      </c>
      <c r="CE62" s="12">
        <f t="shared" si="270"/>
        <v>254.61799999999999</v>
      </c>
      <c r="CF62" s="12">
        <f t="shared" si="271"/>
        <v>0</v>
      </c>
      <c r="CG62" s="12">
        <f t="shared" si="272"/>
        <v>0</v>
      </c>
      <c r="CH62" s="12">
        <f t="shared" si="273"/>
        <v>0</v>
      </c>
      <c r="CI62" s="12">
        <f t="shared" si="274"/>
        <v>0</v>
      </c>
      <c r="CJ62" s="12">
        <f t="shared" si="91"/>
        <v>0</v>
      </c>
      <c r="CK62" s="12">
        <f t="shared" si="92"/>
        <v>0</v>
      </c>
      <c r="CL62" s="12">
        <f t="shared" si="93"/>
        <v>0</v>
      </c>
      <c r="CM62" s="12">
        <f t="shared" si="450"/>
        <v>165.86099999999999</v>
      </c>
      <c r="CN62" s="12">
        <f t="shared" si="94"/>
        <v>0</v>
      </c>
      <c r="CO62" s="12">
        <f t="shared" si="95"/>
        <v>0</v>
      </c>
      <c r="CP62" s="12">
        <f t="shared" si="96"/>
        <v>0</v>
      </c>
      <c r="CQ62" s="12">
        <f t="shared" si="145"/>
        <v>254.61799999999999</v>
      </c>
      <c r="CR62" s="12">
        <f t="shared" si="97"/>
        <v>0</v>
      </c>
      <c r="CS62" s="12">
        <f t="shared" si="98"/>
        <v>0</v>
      </c>
      <c r="CT62" s="12">
        <f t="shared" si="99"/>
        <v>0</v>
      </c>
      <c r="CU62" s="12">
        <f t="shared" si="146"/>
        <v>0</v>
      </c>
      <c r="CV62" s="12">
        <f t="shared" si="100"/>
        <v>0</v>
      </c>
      <c r="CW62" s="12">
        <f t="shared" si="101"/>
        <v>0</v>
      </c>
      <c r="CX62" s="12">
        <f t="shared" si="102"/>
        <v>0</v>
      </c>
      <c r="CY62" s="93" t="s">
        <v>91</v>
      </c>
    </row>
    <row r="63" spans="1:103" s="9" customFormat="1" ht="42.75" x14ac:dyDescent="0.25">
      <c r="A63" s="101" t="s">
        <v>173</v>
      </c>
      <c r="B63" s="89">
        <v>6400</v>
      </c>
      <c r="C63" s="8" t="s">
        <v>24</v>
      </c>
      <c r="D63" s="8" t="s">
        <v>24</v>
      </c>
      <c r="E63" s="8" t="s">
        <v>24</v>
      </c>
      <c r="F63" s="8" t="s">
        <v>24</v>
      </c>
      <c r="G63" s="8" t="s">
        <v>24</v>
      </c>
      <c r="H63" s="8" t="s">
        <v>24</v>
      </c>
      <c r="I63" s="8" t="s">
        <v>24</v>
      </c>
      <c r="J63" s="8" t="s">
        <v>24</v>
      </c>
      <c r="K63" s="8" t="s">
        <v>24</v>
      </c>
      <c r="L63" s="8" t="s">
        <v>24</v>
      </c>
      <c r="M63" s="8" t="s">
        <v>24</v>
      </c>
      <c r="N63" s="8" t="s">
        <v>24</v>
      </c>
      <c r="O63" s="8" t="s">
        <v>24</v>
      </c>
      <c r="P63" s="8" t="s">
        <v>24</v>
      </c>
      <c r="Q63" s="8" t="s">
        <v>24</v>
      </c>
      <c r="R63" s="8" t="s">
        <v>24</v>
      </c>
      <c r="S63" s="8" t="s">
        <v>24</v>
      </c>
      <c r="T63" s="8" t="s">
        <v>24</v>
      </c>
      <c r="U63" s="8" t="s">
        <v>24</v>
      </c>
      <c r="V63" s="8" t="s">
        <v>24</v>
      </c>
      <c r="W63" s="8" t="s">
        <v>24</v>
      </c>
      <c r="X63" s="8" t="s">
        <v>24</v>
      </c>
      <c r="Y63" s="8" t="s">
        <v>24</v>
      </c>
      <c r="Z63" s="8" t="s">
        <v>24</v>
      </c>
      <c r="AA63" s="8" t="s">
        <v>24</v>
      </c>
      <c r="AB63" s="8" t="s">
        <v>24</v>
      </c>
      <c r="AC63" s="8" t="s">
        <v>24</v>
      </c>
      <c r="AD63" s="8" t="s">
        <v>24</v>
      </c>
      <c r="AE63" s="13">
        <v>0</v>
      </c>
      <c r="AF63" s="13">
        <v>0</v>
      </c>
      <c r="AG63" s="13">
        <v>0</v>
      </c>
      <c r="AH63" s="13">
        <v>0</v>
      </c>
      <c r="AI63" s="13">
        <v>0</v>
      </c>
      <c r="AJ63" s="13">
        <v>0</v>
      </c>
      <c r="AK63" s="13">
        <v>0</v>
      </c>
      <c r="AL63" s="13">
        <v>0</v>
      </c>
      <c r="AM63" s="13">
        <v>0</v>
      </c>
      <c r="AN63" s="13">
        <v>0</v>
      </c>
      <c r="AO63" s="13">
        <v>0</v>
      </c>
      <c r="AP63" s="13">
        <v>0</v>
      </c>
      <c r="AQ63" s="13">
        <v>800</v>
      </c>
      <c r="AR63" s="13">
        <v>0</v>
      </c>
      <c r="AS63" s="13">
        <v>0</v>
      </c>
      <c r="AT63" s="13">
        <v>0</v>
      </c>
      <c r="AU63" s="13">
        <v>1600</v>
      </c>
      <c r="AV63" s="13">
        <v>0</v>
      </c>
      <c r="AW63" s="13">
        <v>0</v>
      </c>
      <c r="AX63" s="13">
        <v>0</v>
      </c>
      <c r="AY63" s="13">
        <f>AU63</f>
        <v>1600</v>
      </c>
      <c r="AZ63" s="13">
        <v>0</v>
      </c>
      <c r="BA63" s="13">
        <v>0</v>
      </c>
      <c r="BB63" s="13">
        <v>0</v>
      </c>
      <c r="BC63" s="14">
        <f>AE63</f>
        <v>0</v>
      </c>
      <c r="BD63" s="14">
        <f t="shared" si="452"/>
        <v>0</v>
      </c>
      <c r="BE63" s="14">
        <f t="shared" ref="BE63:BJ63" si="463">AG63</f>
        <v>0</v>
      </c>
      <c r="BF63" s="14">
        <f t="shared" si="463"/>
        <v>0</v>
      </c>
      <c r="BG63" s="14">
        <f t="shared" si="463"/>
        <v>0</v>
      </c>
      <c r="BH63" s="14">
        <f t="shared" si="463"/>
        <v>0</v>
      </c>
      <c r="BI63" s="14">
        <f t="shared" si="463"/>
        <v>0</v>
      </c>
      <c r="BJ63" s="14">
        <f t="shared" si="463"/>
        <v>0</v>
      </c>
      <c r="BK63" s="14">
        <f t="shared" si="459"/>
        <v>0</v>
      </c>
      <c r="BL63" s="14">
        <f t="shared" ref="BL63:BN63" si="464">AN63</f>
        <v>0</v>
      </c>
      <c r="BM63" s="14">
        <f t="shared" si="464"/>
        <v>0</v>
      </c>
      <c r="BN63" s="14">
        <f t="shared" si="464"/>
        <v>0</v>
      </c>
      <c r="BO63" s="14">
        <f t="shared" si="460"/>
        <v>800</v>
      </c>
      <c r="BP63" s="14">
        <f t="shared" ref="BP63:BR63" si="465">AR63</f>
        <v>0</v>
      </c>
      <c r="BQ63" s="14">
        <f t="shared" si="465"/>
        <v>0</v>
      </c>
      <c r="BR63" s="14">
        <f t="shared" si="465"/>
        <v>0</v>
      </c>
      <c r="BS63" s="14">
        <f t="shared" si="461"/>
        <v>1600</v>
      </c>
      <c r="BT63" s="14">
        <f t="shared" ref="BT63:BV63" si="466">AV63</f>
        <v>0</v>
      </c>
      <c r="BU63" s="14">
        <f t="shared" si="466"/>
        <v>0</v>
      </c>
      <c r="BV63" s="14">
        <f t="shared" si="466"/>
        <v>0</v>
      </c>
      <c r="BW63" s="14">
        <f t="shared" si="462"/>
        <v>1600</v>
      </c>
      <c r="BX63" s="14">
        <f t="shared" ref="BX63:BZ63" si="467">AZ63</f>
        <v>0</v>
      </c>
      <c r="BY63" s="14">
        <f t="shared" si="467"/>
        <v>0</v>
      </c>
      <c r="BZ63" s="14">
        <f t="shared" si="467"/>
        <v>0</v>
      </c>
      <c r="CA63" s="13">
        <f t="shared" si="86"/>
        <v>0</v>
      </c>
      <c r="CB63" s="13">
        <f t="shared" si="87"/>
        <v>0</v>
      </c>
      <c r="CC63" s="13">
        <f t="shared" si="88"/>
        <v>0</v>
      </c>
      <c r="CD63" s="13">
        <f t="shared" si="89"/>
        <v>0</v>
      </c>
      <c r="CE63" s="13">
        <f t="shared" si="270"/>
        <v>0</v>
      </c>
      <c r="CF63" s="13">
        <f t="shared" si="271"/>
        <v>0</v>
      </c>
      <c r="CG63" s="13">
        <f t="shared" si="272"/>
        <v>0</v>
      </c>
      <c r="CH63" s="13">
        <f t="shared" si="273"/>
        <v>0</v>
      </c>
      <c r="CI63" s="13">
        <f t="shared" si="274"/>
        <v>800</v>
      </c>
      <c r="CJ63" s="13">
        <f t="shared" si="91"/>
        <v>0</v>
      </c>
      <c r="CK63" s="13">
        <f t="shared" si="92"/>
        <v>0</v>
      </c>
      <c r="CL63" s="13">
        <f t="shared" si="93"/>
        <v>0</v>
      </c>
      <c r="CM63" s="13">
        <f t="shared" si="389"/>
        <v>0</v>
      </c>
      <c r="CN63" s="13">
        <f t="shared" si="94"/>
        <v>0</v>
      </c>
      <c r="CO63" s="13">
        <f t="shared" si="95"/>
        <v>0</v>
      </c>
      <c r="CP63" s="13">
        <f t="shared" si="96"/>
        <v>0</v>
      </c>
      <c r="CQ63" s="13">
        <f t="shared" si="145"/>
        <v>0</v>
      </c>
      <c r="CR63" s="13">
        <f t="shared" si="97"/>
        <v>0</v>
      </c>
      <c r="CS63" s="13">
        <f t="shared" si="98"/>
        <v>0</v>
      </c>
      <c r="CT63" s="13">
        <f t="shared" si="99"/>
        <v>0</v>
      </c>
      <c r="CU63" s="13">
        <f t="shared" si="146"/>
        <v>800</v>
      </c>
      <c r="CV63" s="13">
        <f t="shared" si="100"/>
        <v>0</v>
      </c>
      <c r="CW63" s="13">
        <f t="shared" si="101"/>
        <v>0</v>
      </c>
      <c r="CX63" s="13">
        <f t="shared" si="102"/>
        <v>0</v>
      </c>
      <c r="CY63" s="31"/>
    </row>
    <row r="64" spans="1:103" s="10" customFormat="1" ht="28.5" x14ac:dyDescent="0.2">
      <c r="A64" s="101" t="s">
        <v>4</v>
      </c>
      <c r="B64" s="89">
        <v>10100</v>
      </c>
      <c r="C64" s="8" t="s">
        <v>24</v>
      </c>
      <c r="D64" s="8" t="s">
        <v>24</v>
      </c>
      <c r="E64" s="8" t="s">
        <v>24</v>
      </c>
      <c r="F64" s="8" t="s">
        <v>24</v>
      </c>
      <c r="G64" s="8" t="s">
        <v>24</v>
      </c>
      <c r="H64" s="8" t="s">
        <v>24</v>
      </c>
      <c r="I64" s="8" t="s">
        <v>24</v>
      </c>
      <c r="J64" s="8" t="s">
        <v>24</v>
      </c>
      <c r="K64" s="8" t="s">
        <v>24</v>
      </c>
      <c r="L64" s="8" t="s">
        <v>24</v>
      </c>
      <c r="M64" s="8" t="s">
        <v>24</v>
      </c>
      <c r="N64" s="8" t="s">
        <v>24</v>
      </c>
      <c r="O64" s="8" t="s">
        <v>24</v>
      </c>
      <c r="P64" s="8" t="s">
        <v>24</v>
      </c>
      <c r="Q64" s="8" t="s">
        <v>24</v>
      </c>
      <c r="R64" s="8" t="s">
        <v>24</v>
      </c>
      <c r="S64" s="8" t="s">
        <v>24</v>
      </c>
      <c r="T64" s="8" t="s">
        <v>24</v>
      </c>
      <c r="U64" s="8" t="s">
        <v>24</v>
      </c>
      <c r="V64" s="8" t="s">
        <v>24</v>
      </c>
      <c r="W64" s="8" t="s">
        <v>24</v>
      </c>
      <c r="X64" s="8" t="s">
        <v>24</v>
      </c>
      <c r="Y64" s="8" t="s">
        <v>24</v>
      </c>
      <c r="Z64" s="8" t="s">
        <v>24</v>
      </c>
      <c r="AA64" s="8" t="s">
        <v>24</v>
      </c>
      <c r="AB64" s="8" t="s">
        <v>24</v>
      </c>
      <c r="AC64" s="8" t="s">
        <v>24</v>
      </c>
      <c r="AD64" s="8" t="s">
        <v>24</v>
      </c>
      <c r="AE64" s="13">
        <f t="shared" ref="AE64:BZ64" si="468">AE20</f>
        <v>55178.423190000001</v>
      </c>
      <c r="AF64" s="13">
        <f t="shared" si="468"/>
        <v>51425.452170000011</v>
      </c>
      <c r="AG64" s="13">
        <f t="shared" si="468"/>
        <v>254.4</v>
      </c>
      <c r="AH64" s="13">
        <f t="shared" si="468"/>
        <v>254.4</v>
      </c>
      <c r="AI64" s="13">
        <f t="shared" si="468"/>
        <v>22768.300000000003</v>
      </c>
      <c r="AJ64" s="13">
        <f t="shared" si="468"/>
        <v>22285.4</v>
      </c>
      <c r="AK64" s="13">
        <f t="shared" si="468"/>
        <v>0</v>
      </c>
      <c r="AL64" s="13">
        <f t="shared" si="468"/>
        <v>0</v>
      </c>
      <c r="AM64" s="13">
        <f t="shared" si="468"/>
        <v>47918.866000000002</v>
      </c>
      <c r="AN64" s="13">
        <f t="shared" si="468"/>
        <v>278.3</v>
      </c>
      <c r="AO64" s="13">
        <f t="shared" si="468"/>
        <v>16198.1</v>
      </c>
      <c r="AP64" s="13">
        <f t="shared" si="468"/>
        <v>0</v>
      </c>
      <c r="AQ64" s="13">
        <f t="shared" si="468"/>
        <v>31666.5</v>
      </c>
      <c r="AR64" s="13">
        <f t="shared" si="468"/>
        <v>281.39999999999998</v>
      </c>
      <c r="AS64" s="13">
        <f t="shared" si="468"/>
        <v>1673.5</v>
      </c>
      <c r="AT64" s="13">
        <f t="shared" si="468"/>
        <v>0</v>
      </c>
      <c r="AU64" s="13">
        <f t="shared" si="468"/>
        <v>31575.7</v>
      </c>
      <c r="AV64" s="13">
        <f t="shared" si="468"/>
        <v>0</v>
      </c>
      <c r="AW64" s="13">
        <f t="shared" si="468"/>
        <v>1673.5</v>
      </c>
      <c r="AX64" s="13">
        <f t="shared" si="468"/>
        <v>0</v>
      </c>
      <c r="AY64" s="13">
        <f t="shared" si="468"/>
        <v>32569.405000000002</v>
      </c>
      <c r="AZ64" s="13">
        <f t="shared" si="468"/>
        <v>0</v>
      </c>
      <c r="BA64" s="13">
        <f t="shared" si="468"/>
        <v>1673.5</v>
      </c>
      <c r="BB64" s="13">
        <f t="shared" si="468"/>
        <v>0</v>
      </c>
      <c r="BC64" s="13">
        <f t="shared" si="468"/>
        <v>35549.479190000005</v>
      </c>
      <c r="BD64" s="13">
        <f t="shared" si="468"/>
        <v>31914.477999999999</v>
      </c>
      <c r="BE64" s="13">
        <f t="shared" si="468"/>
        <v>214.4</v>
      </c>
      <c r="BF64" s="13">
        <f t="shared" si="468"/>
        <v>214.4</v>
      </c>
      <c r="BG64" s="13">
        <f t="shared" si="468"/>
        <v>22768.300000000003</v>
      </c>
      <c r="BH64" s="13">
        <f t="shared" si="468"/>
        <v>22285.4</v>
      </c>
      <c r="BI64" s="13">
        <f t="shared" si="468"/>
        <v>0</v>
      </c>
      <c r="BJ64" s="13">
        <f t="shared" si="468"/>
        <v>0</v>
      </c>
      <c r="BK64" s="13">
        <f t="shared" si="468"/>
        <v>30634.684999999998</v>
      </c>
      <c r="BL64" s="13">
        <f t="shared" si="468"/>
        <v>278.3</v>
      </c>
      <c r="BM64" s="13">
        <f t="shared" si="468"/>
        <v>1673.5</v>
      </c>
      <c r="BN64" s="13">
        <f t="shared" si="468"/>
        <v>0</v>
      </c>
      <c r="BO64" s="13">
        <f t="shared" si="468"/>
        <v>28462.940000000002</v>
      </c>
      <c r="BP64" s="13">
        <f t="shared" si="468"/>
        <v>281.39999999999998</v>
      </c>
      <c r="BQ64" s="13">
        <f t="shared" si="468"/>
        <v>1673.5</v>
      </c>
      <c r="BR64" s="13">
        <f t="shared" si="468"/>
        <v>0</v>
      </c>
      <c r="BS64" s="13">
        <f t="shared" si="468"/>
        <v>29824.730000000003</v>
      </c>
      <c r="BT64" s="13">
        <f t="shared" si="468"/>
        <v>0</v>
      </c>
      <c r="BU64" s="13">
        <f t="shared" si="468"/>
        <v>1673.5</v>
      </c>
      <c r="BV64" s="13">
        <f t="shared" si="468"/>
        <v>0</v>
      </c>
      <c r="BW64" s="13">
        <f t="shared" si="468"/>
        <v>31833.960500000005</v>
      </c>
      <c r="BX64" s="13">
        <f t="shared" si="468"/>
        <v>0</v>
      </c>
      <c r="BY64" s="13">
        <f t="shared" si="468"/>
        <v>1673.5</v>
      </c>
      <c r="BZ64" s="13">
        <f t="shared" si="468"/>
        <v>0</v>
      </c>
      <c r="CA64" s="13">
        <f t="shared" ref="CA64" si="469">AF64</f>
        <v>51425.452170000011</v>
      </c>
      <c r="CB64" s="13">
        <f t="shared" ref="CB64" si="470">AH64</f>
        <v>254.4</v>
      </c>
      <c r="CC64" s="13">
        <f t="shared" ref="CC64" si="471">AJ64</f>
        <v>22285.4</v>
      </c>
      <c r="CD64" s="13">
        <f t="shared" ref="CD64" si="472">AL64</f>
        <v>0</v>
      </c>
      <c r="CE64" s="13">
        <f t="shared" ref="CE64" si="473">AM64</f>
        <v>47918.866000000002</v>
      </c>
      <c r="CF64" s="13">
        <f t="shared" ref="CF64" si="474">AN64</f>
        <v>278.3</v>
      </c>
      <c r="CG64" s="13">
        <f t="shared" ref="CG64" si="475">AO64</f>
        <v>16198.1</v>
      </c>
      <c r="CH64" s="13">
        <f t="shared" ref="CH64" si="476">AP64</f>
        <v>0</v>
      </c>
      <c r="CI64" s="13">
        <f t="shared" ref="CI64" si="477">AQ64</f>
        <v>31666.5</v>
      </c>
      <c r="CJ64" s="13">
        <f t="shared" ref="CJ64" si="478">AR64</f>
        <v>281.39999999999998</v>
      </c>
      <c r="CK64" s="13">
        <f t="shared" ref="CK64" si="479">AS64</f>
        <v>1673.5</v>
      </c>
      <c r="CL64" s="13">
        <f t="shared" ref="CL64" si="480">AT64</f>
        <v>0</v>
      </c>
      <c r="CM64" s="13">
        <f t="shared" ref="CM64" si="481">BD64</f>
        <v>31914.477999999999</v>
      </c>
      <c r="CN64" s="13">
        <f t="shared" ref="CN64" si="482">BF64</f>
        <v>214.4</v>
      </c>
      <c r="CO64" s="13">
        <f t="shared" ref="CO64" si="483">BH64</f>
        <v>22285.4</v>
      </c>
      <c r="CP64" s="13">
        <f t="shared" ref="CP64" si="484">BJ64</f>
        <v>0</v>
      </c>
      <c r="CQ64" s="13">
        <f t="shared" ref="CQ64" si="485">BK64</f>
        <v>30634.684999999998</v>
      </c>
      <c r="CR64" s="13">
        <f t="shared" ref="CR64" si="486">BL64</f>
        <v>278.3</v>
      </c>
      <c r="CS64" s="13">
        <f t="shared" ref="CS64" si="487">BM64</f>
        <v>1673.5</v>
      </c>
      <c r="CT64" s="13">
        <f t="shared" ref="CT64" si="488">BN64</f>
        <v>0</v>
      </c>
      <c r="CU64" s="13">
        <f t="shared" ref="CU64" si="489">BO64</f>
        <v>28462.940000000002</v>
      </c>
      <c r="CV64" s="13">
        <f t="shared" ref="CV64" si="490">BP64</f>
        <v>281.39999999999998</v>
      </c>
      <c r="CW64" s="13">
        <f t="shared" ref="CW64" si="491">BQ64</f>
        <v>1673.5</v>
      </c>
      <c r="CX64" s="13">
        <f t="shared" ref="CX64" si="492">BR64</f>
        <v>0</v>
      </c>
      <c r="CY64" s="105"/>
    </row>
    <row r="65" spans="1:103" x14ac:dyDescent="0.25">
      <c r="A65" s="172"/>
      <c r="B65" s="17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106"/>
      <c r="AR65" s="40"/>
      <c r="AS65" s="40"/>
      <c r="AT65" s="40"/>
      <c r="AU65" s="106"/>
      <c r="AV65" s="40"/>
      <c r="AW65" s="40"/>
      <c r="AX65" s="40"/>
      <c r="AY65" s="106"/>
      <c r="AZ65" s="40"/>
      <c r="BA65" s="40"/>
      <c r="BB65" s="40"/>
      <c r="BC65" s="40"/>
      <c r="BD65" s="40"/>
      <c r="BE65" s="40"/>
      <c r="BF65" s="40"/>
      <c r="BG65" s="40"/>
      <c r="BH65" s="40"/>
      <c r="BI65" s="40"/>
      <c r="BJ65" s="40"/>
      <c r="BK65" s="40"/>
      <c r="BL65" s="40"/>
      <c r="BM65" s="40"/>
      <c r="BN65" s="40"/>
      <c r="BO65" s="40"/>
      <c r="BP65" s="40"/>
      <c r="BQ65" s="40"/>
      <c r="BR65" s="40"/>
      <c r="BS65" s="106"/>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174"/>
    </row>
    <row r="66" spans="1:103" x14ac:dyDescent="0.25">
      <c r="A66" s="172" t="s">
        <v>16</v>
      </c>
      <c r="B66" s="175"/>
      <c r="C66" s="41"/>
      <c r="D66" s="41"/>
      <c r="E66" s="41"/>
      <c r="F66" s="41"/>
      <c r="G66" s="42"/>
      <c r="H66" s="41"/>
      <c r="I66" s="41"/>
      <c r="J66" s="41" t="s">
        <v>137</v>
      </c>
      <c r="K66" s="42"/>
      <c r="L66" s="42"/>
      <c r="M66" s="41"/>
      <c r="N66" s="41"/>
      <c r="O66" s="41"/>
      <c r="P66" s="41"/>
      <c r="Q66" s="42"/>
      <c r="R66" s="42"/>
      <c r="S66" s="42"/>
      <c r="T66" s="42"/>
      <c r="U66" s="42"/>
      <c r="V66" s="42"/>
      <c r="W66" s="42"/>
      <c r="X66" s="42"/>
      <c r="Y66" s="42"/>
      <c r="Z66" s="40"/>
      <c r="AA66" s="40"/>
      <c r="AB66" s="40"/>
      <c r="AC66" s="40"/>
      <c r="AD66" s="40"/>
      <c r="AE66" s="40"/>
      <c r="AF66" s="40"/>
      <c r="AG66" s="40"/>
      <c r="AH66" s="40"/>
      <c r="AI66" s="40"/>
      <c r="AJ66" s="40"/>
      <c r="AK66" s="40"/>
      <c r="AL66" s="40"/>
      <c r="AM66" s="106"/>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106"/>
      <c r="BP66" s="106"/>
      <c r="BQ66" s="106"/>
      <c r="BR66" s="106"/>
      <c r="BS66" s="106"/>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174"/>
    </row>
    <row r="67" spans="1:103" s="37" customFormat="1" ht="15" hidden="1" customHeight="1" x14ac:dyDescent="0.25">
      <c r="A67" s="40"/>
      <c r="B67" s="176"/>
      <c r="C67" s="42"/>
      <c r="D67" s="176" t="s">
        <v>17</v>
      </c>
      <c r="E67" s="42"/>
      <c r="F67" s="42"/>
      <c r="G67" s="42"/>
      <c r="H67" s="42"/>
      <c r="I67" s="42" t="s">
        <v>20</v>
      </c>
      <c r="J67" s="42"/>
      <c r="K67" s="42"/>
      <c r="L67" s="42"/>
      <c r="M67" s="177" t="s">
        <v>21</v>
      </c>
      <c r="N67" s="177"/>
      <c r="O67" s="177"/>
      <c r="P67" s="177"/>
      <c r="Q67" s="42"/>
      <c r="R67" s="42"/>
      <c r="S67" s="42"/>
      <c r="T67" s="42"/>
      <c r="U67" s="42"/>
      <c r="V67" s="42"/>
      <c r="W67" s="42"/>
      <c r="X67" s="42"/>
      <c r="Y67" s="42"/>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row>
    <row r="68" spans="1:103" s="37" customFormat="1" hidden="1" x14ac:dyDescent="0.25">
      <c r="A68" s="40"/>
      <c r="B68" s="176"/>
      <c r="C68" s="42"/>
      <c r="D68" s="176" t="s">
        <v>18</v>
      </c>
      <c r="E68" s="42"/>
      <c r="F68" s="42"/>
      <c r="G68" s="42"/>
      <c r="H68" s="42"/>
      <c r="I68" s="42"/>
      <c r="J68" s="42"/>
      <c r="K68" s="42"/>
      <c r="L68" s="42"/>
      <c r="M68" s="42"/>
      <c r="N68" s="42"/>
      <c r="O68" s="42"/>
      <c r="P68" s="42"/>
      <c r="Q68" s="42"/>
      <c r="R68" s="42"/>
      <c r="S68" s="42"/>
      <c r="T68" s="42"/>
      <c r="U68" s="42"/>
      <c r="V68" s="42"/>
      <c r="W68" s="42"/>
      <c r="X68" s="42"/>
      <c r="Y68" s="42"/>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row>
    <row r="69" spans="1:103" s="37" customFormat="1" hidden="1" x14ac:dyDescent="0.25">
      <c r="A69" s="38"/>
      <c r="B69" s="178"/>
      <c r="C69" s="43"/>
      <c r="D69" s="178" t="s">
        <v>19</v>
      </c>
      <c r="E69" s="43"/>
      <c r="F69" s="43"/>
      <c r="G69" s="43"/>
      <c r="H69" s="43"/>
      <c r="I69" s="43"/>
      <c r="J69" s="43"/>
      <c r="K69" s="43"/>
      <c r="L69" s="43"/>
      <c r="M69" s="43"/>
      <c r="N69" s="43"/>
      <c r="O69" s="43"/>
      <c r="P69" s="43"/>
      <c r="Q69" s="43"/>
      <c r="R69" s="43"/>
      <c r="S69" s="43"/>
      <c r="T69" s="43"/>
      <c r="U69" s="43"/>
      <c r="V69" s="43"/>
      <c r="W69" s="43"/>
      <c r="X69" s="43"/>
      <c r="Y69" s="43"/>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row>
    <row r="70" spans="1:103" x14ac:dyDescent="0.25">
      <c r="B70" s="178"/>
      <c r="C70" s="43"/>
      <c r="D70" s="178"/>
      <c r="E70" s="43"/>
      <c r="F70" s="43"/>
      <c r="G70" s="43"/>
      <c r="H70" s="43"/>
      <c r="I70" s="43"/>
      <c r="J70" s="43"/>
      <c r="K70" s="43"/>
      <c r="L70" s="43"/>
      <c r="M70" s="43"/>
      <c r="N70" s="43"/>
      <c r="O70" s="43"/>
      <c r="P70" s="43"/>
      <c r="Q70" s="43"/>
      <c r="R70" s="43"/>
      <c r="S70" s="43"/>
      <c r="T70" s="43"/>
      <c r="U70" s="43"/>
      <c r="V70" s="43"/>
      <c r="W70" s="43"/>
      <c r="X70" s="43"/>
      <c r="Y70" s="43"/>
    </row>
    <row r="71" spans="1:103" x14ac:dyDescent="0.25">
      <c r="A71" s="38" t="s">
        <v>22</v>
      </c>
      <c r="B71" s="175"/>
      <c r="C71" s="41"/>
      <c r="D71" s="175"/>
      <c r="E71" s="41"/>
      <c r="F71" s="43"/>
      <c r="G71" s="43"/>
      <c r="H71" s="41"/>
      <c r="I71" s="41"/>
      <c r="J71" s="41" t="s">
        <v>138</v>
      </c>
      <c r="K71" s="43"/>
      <c r="L71" s="43"/>
      <c r="M71" s="41"/>
      <c r="N71" s="41"/>
      <c r="O71" s="41"/>
      <c r="P71" s="41"/>
      <c r="Q71" s="43"/>
      <c r="R71" s="43"/>
      <c r="S71" s="43"/>
      <c r="T71" s="43"/>
      <c r="U71" s="43"/>
      <c r="V71" s="43"/>
      <c r="W71" s="2" t="s">
        <v>139</v>
      </c>
      <c r="X71" s="42"/>
      <c r="Y71" s="42"/>
    </row>
    <row r="72" spans="1:103" x14ac:dyDescent="0.25">
      <c r="A72" s="43"/>
      <c r="B72" s="178"/>
      <c r="C72" s="43"/>
      <c r="D72" s="178" t="s">
        <v>23</v>
      </c>
      <c r="E72" s="43"/>
      <c r="F72" s="43"/>
      <c r="G72" s="43"/>
      <c r="H72" s="43"/>
      <c r="I72" s="43" t="s">
        <v>20</v>
      </c>
      <c r="J72" s="43"/>
      <c r="K72" s="43"/>
      <c r="L72" s="43"/>
      <c r="M72" s="179" t="s">
        <v>21</v>
      </c>
      <c r="N72" s="179"/>
      <c r="O72" s="179"/>
      <c r="P72" s="179"/>
      <c r="Q72" s="43"/>
      <c r="R72" s="43"/>
      <c r="S72" s="43"/>
      <c r="T72" s="43"/>
      <c r="U72" s="43"/>
      <c r="V72" s="43"/>
      <c r="W72" s="2" t="s">
        <v>140</v>
      </c>
      <c r="X72" s="180"/>
      <c r="Y72" s="180"/>
    </row>
    <row r="73" spans="1:103" x14ac:dyDescent="0.25">
      <c r="A73" s="39"/>
      <c r="B73" s="86"/>
      <c r="C73" s="39"/>
      <c r="D73" s="39"/>
      <c r="E73" s="39"/>
      <c r="F73" s="39"/>
      <c r="G73" s="39"/>
      <c r="H73" s="39"/>
      <c r="I73" s="39"/>
      <c r="J73" s="39"/>
      <c r="K73" s="39"/>
      <c r="L73" s="39"/>
      <c r="M73" s="39"/>
      <c r="N73" s="39"/>
      <c r="O73" s="39"/>
      <c r="P73" s="39"/>
      <c r="Q73" s="39"/>
      <c r="R73" s="39"/>
      <c r="S73" s="39"/>
      <c r="T73" s="39"/>
      <c r="U73" s="39"/>
      <c r="V73" s="39"/>
    </row>
    <row r="74" spans="1:103" ht="37.5" customHeight="1" x14ac:dyDescent="0.25">
      <c r="A74" s="181" t="s">
        <v>203</v>
      </c>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c r="AB74" s="181"/>
      <c r="AC74" s="181"/>
      <c r="AD74" s="181"/>
      <c r="AE74" s="181"/>
      <c r="AF74" s="181"/>
      <c r="AG74" s="181"/>
      <c r="AH74" s="181"/>
      <c r="AI74" s="181"/>
      <c r="AJ74" s="181"/>
      <c r="AK74" s="181"/>
      <c r="AL74" s="181"/>
      <c r="AM74" s="181"/>
      <c r="AN74" s="181"/>
      <c r="AO74" s="181"/>
      <c r="AP74" s="181"/>
      <c r="AQ74" s="181"/>
      <c r="AR74" s="181"/>
      <c r="AS74" s="181"/>
      <c r="AT74" s="181"/>
      <c r="AU74" s="181"/>
      <c r="AV74" s="181"/>
      <c r="AW74" s="181"/>
      <c r="AX74" s="181"/>
      <c r="AY74" s="181"/>
      <c r="AZ74" s="181"/>
      <c r="BA74" s="181"/>
      <c r="BB74" s="181"/>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c r="CF74" s="181"/>
      <c r="CG74" s="181"/>
      <c r="CH74" s="181"/>
      <c r="CI74" s="181"/>
      <c r="CJ74" s="181"/>
      <c r="CK74" s="181"/>
      <c r="CL74" s="181"/>
      <c r="CM74" s="181"/>
      <c r="CN74" s="181"/>
      <c r="CO74" s="181"/>
      <c r="CP74" s="181"/>
      <c r="CQ74" s="181"/>
      <c r="CR74" s="181"/>
      <c r="CS74" s="181"/>
      <c r="CT74" s="181"/>
      <c r="CU74" s="181"/>
      <c r="CV74" s="181"/>
      <c r="CW74" s="181"/>
      <c r="CX74" s="181"/>
      <c r="CY74" s="181"/>
    </row>
    <row r="75" spans="1:103" ht="20.25" customHeight="1" x14ac:dyDescent="0.25">
      <c r="A75" s="181" t="s">
        <v>204</v>
      </c>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81"/>
      <c r="AC75" s="181"/>
      <c r="AD75" s="181"/>
      <c r="AE75" s="181"/>
      <c r="AF75" s="181"/>
      <c r="AG75" s="181"/>
      <c r="AH75" s="181"/>
      <c r="AI75" s="181"/>
      <c r="AJ75" s="181"/>
      <c r="AK75" s="181"/>
      <c r="AL75" s="181"/>
      <c r="AM75" s="181"/>
      <c r="AN75" s="181"/>
      <c r="AO75" s="181"/>
      <c r="AP75" s="181"/>
      <c r="AQ75" s="181"/>
      <c r="AR75" s="181"/>
      <c r="AS75" s="181"/>
      <c r="AT75" s="181"/>
      <c r="AU75" s="181"/>
      <c r="AV75" s="181"/>
      <c r="AW75" s="181"/>
      <c r="AX75" s="181"/>
      <c r="AY75" s="181"/>
      <c r="AZ75" s="181"/>
      <c r="BA75" s="181"/>
      <c r="BB75" s="181"/>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c r="CF75" s="181"/>
      <c r="CG75" s="181"/>
      <c r="CH75" s="181"/>
      <c r="CI75" s="181"/>
      <c r="CJ75" s="181"/>
      <c r="CK75" s="181"/>
      <c r="CL75" s="181"/>
      <c r="CM75" s="181"/>
      <c r="CN75" s="181"/>
      <c r="CO75" s="181"/>
      <c r="CP75" s="181"/>
      <c r="CQ75" s="181"/>
      <c r="CR75" s="181"/>
      <c r="CS75" s="181"/>
      <c r="CT75" s="181"/>
      <c r="CU75" s="181"/>
      <c r="CV75" s="181"/>
      <c r="CW75" s="181"/>
      <c r="CX75" s="181"/>
      <c r="CY75" s="181"/>
    </row>
    <row r="76" spans="1:103" ht="18" x14ac:dyDescent="0.25">
      <c r="A76" s="38" t="s">
        <v>205</v>
      </c>
    </row>
    <row r="77" spans="1:103" ht="18" x14ac:dyDescent="0.25">
      <c r="A77" s="182" t="s">
        <v>206</v>
      </c>
    </row>
    <row r="78" spans="1:103" ht="36" customHeight="1" x14ac:dyDescent="0.25">
      <c r="A78" s="181" t="s">
        <v>207</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c r="CF78" s="181"/>
      <c r="CG78" s="181"/>
      <c r="CH78" s="181"/>
      <c r="CI78" s="181"/>
      <c r="CJ78" s="181"/>
      <c r="CK78" s="181"/>
      <c r="CL78" s="181"/>
      <c r="CM78" s="181"/>
      <c r="CN78" s="181"/>
      <c r="CO78" s="181"/>
      <c r="CP78" s="181"/>
      <c r="CQ78" s="181"/>
      <c r="CR78" s="181"/>
      <c r="CS78" s="181"/>
      <c r="CT78" s="181"/>
      <c r="CU78" s="181"/>
      <c r="CV78" s="181"/>
      <c r="CW78" s="181"/>
      <c r="CX78" s="181"/>
      <c r="CY78" s="181"/>
    </row>
  </sheetData>
  <mergeCells count="222">
    <mergeCell ref="CY43:CY45"/>
    <mergeCell ref="CY30:CY32"/>
    <mergeCell ref="A61:A62"/>
    <mergeCell ref="B61:B62"/>
    <mergeCell ref="AC61:AC62"/>
    <mergeCell ref="A26:A27"/>
    <mergeCell ref="B26:B27"/>
    <mergeCell ref="AC26:AC27"/>
    <mergeCell ref="A30:A32"/>
    <mergeCell ref="B30:B32"/>
    <mergeCell ref="AC30:AC32"/>
    <mergeCell ref="C30:C32"/>
    <mergeCell ref="D30:D32"/>
    <mergeCell ref="E30:E32"/>
    <mergeCell ref="E43:E45"/>
    <mergeCell ref="C44:C45"/>
    <mergeCell ref="D44:D45"/>
    <mergeCell ref="U43:U45"/>
    <mergeCell ref="V43:V45"/>
    <mergeCell ref="C61:C62"/>
    <mergeCell ref="E61:E62"/>
    <mergeCell ref="O30:O32"/>
    <mergeCell ref="P30:P32"/>
    <mergeCell ref="Q30:Q32"/>
    <mergeCell ref="CO15:CO18"/>
    <mergeCell ref="CE15:CE18"/>
    <mergeCell ref="CF15:CF18"/>
    <mergeCell ref="CG15:CG18"/>
    <mergeCell ref="CH15:CH18"/>
    <mergeCell ref="CI15:CI18"/>
    <mergeCell ref="CJ15:CJ18"/>
    <mergeCell ref="CK15:CK18"/>
    <mergeCell ref="CL15:CL18"/>
    <mergeCell ref="CM15:CM18"/>
    <mergeCell ref="BW13:BZ14"/>
    <mergeCell ref="CM9:CX11"/>
    <mergeCell ref="BC15:BC18"/>
    <mergeCell ref="BD15:BD18"/>
    <mergeCell ref="BC13:BD14"/>
    <mergeCell ref="BE13:BF14"/>
    <mergeCell ref="BE15:BE18"/>
    <mergeCell ref="BF15:BF18"/>
    <mergeCell ref="BG13:BH14"/>
    <mergeCell ref="BI13:BJ14"/>
    <mergeCell ref="BG15:BG18"/>
    <mergeCell ref="BH15:BH18"/>
    <mergeCell ref="BI15:BI18"/>
    <mergeCell ref="BJ15:BJ18"/>
    <mergeCell ref="CA15:CA18"/>
    <mergeCell ref="CB15:CB18"/>
    <mergeCell ref="CC15:CC18"/>
    <mergeCell ref="CD15:CD18"/>
    <mergeCell ref="CA12:CD14"/>
    <mergeCell ref="CE12:CH14"/>
    <mergeCell ref="CI12:CL14"/>
    <mergeCell ref="CM12:CP14"/>
    <mergeCell ref="CQ12:CT14"/>
    <mergeCell ref="CN15:CN18"/>
    <mergeCell ref="AE9:BB11"/>
    <mergeCell ref="BC9:BZ11"/>
    <mergeCell ref="BS12:BZ12"/>
    <mergeCell ref="BY15:BY18"/>
    <mergeCell ref="BZ15:BZ18"/>
    <mergeCell ref="AM12:AP12"/>
    <mergeCell ref="AO13:AO18"/>
    <mergeCell ref="AP13:AP18"/>
    <mergeCell ref="AQ12:AT12"/>
    <mergeCell ref="AS13:AS18"/>
    <mergeCell ref="AT13:AT18"/>
    <mergeCell ref="AU13:AX14"/>
    <mergeCell ref="AW15:AW18"/>
    <mergeCell ref="AX15:AX18"/>
    <mergeCell ref="AU12:BB12"/>
    <mergeCell ref="BA15:BA18"/>
    <mergeCell ref="BB15:BB18"/>
    <mergeCell ref="AE12:AL12"/>
    <mergeCell ref="AI13:AJ13"/>
    <mergeCell ref="AK13:AL13"/>
    <mergeCell ref="AI14:AI18"/>
    <mergeCell ref="AJ14:AJ18"/>
    <mergeCell ref="AK14:AK18"/>
    <mergeCell ref="AL14:AL18"/>
    <mergeCell ref="BS1:CY5"/>
    <mergeCell ref="CA6:CV6"/>
    <mergeCell ref="A9:A18"/>
    <mergeCell ref="B9:B18"/>
    <mergeCell ref="C9:AB10"/>
    <mergeCell ref="AC9:AC18"/>
    <mergeCell ref="AD9:AD12"/>
    <mergeCell ref="C13:C18"/>
    <mergeCell ref="D13:D18"/>
    <mergeCell ref="Z13:Z18"/>
    <mergeCell ref="E13:E18"/>
    <mergeCell ref="AG13:AH13"/>
    <mergeCell ref="AE13:AF13"/>
    <mergeCell ref="AM13:AM18"/>
    <mergeCell ref="AN13:AN18"/>
    <mergeCell ref="AQ13:AQ18"/>
    <mergeCell ref="AR13:AR18"/>
    <mergeCell ref="AY15:AY18"/>
    <mergeCell ref="AZ15:AZ18"/>
    <mergeCell ref="AG14:AG18"/>
    <mergeCell ref="AH14:AH18"/>
    <mergeCell ref="AY13:BB14"/>
    <mergeCell ref="BX15:BX18"/>
    <mergeCell ref="CA9:CL11"/>
    <mergeCell ref="A2:BO3"/>
    <mergeCell ref="CY9:CY18"/>
    <mergeCell ref="AE14:AE18"/>
    <mergeCell ref="AF14:AF18"/>
    <mergeCell ref="AB13:AB18"/>
    <mergeCell ref="AD13:AD18"/>
    <mergeCell ref="C11:V11"/>
    <mergeCell ref="W11:AB11"/>
    <mergeCell ref="C12:E12"/>
    <mergeCell ref="F12:I12"/>
    <mergeCell ref="J12:L12"/>
    <mergeCell ref="M12:P12"/>
    <mergeCell ref="Q12:S12"/>
    <mergeCell ref="T12:V12"/>
    <mergeCell ref="W12:Y12"/>
    <mergeCell ref="Z12:AB12"/>
    <mergeCell ref="AA13:AA18"/>
    <mergeCell ref="F13:F18"/>
    <mergeCell ref="AU15:AU18"/>
    <mergeCell ref="AV15:AV18"/>
    <mergeCell ref="X13:X18"/>
    <mergeCell ref="Y13:Y18"/>
    <mergeCell ref="O13:O18"/>
    <mergeCell ref="P13:P18"/>
    <mergeCell ref="BS13:BV14"/>
    <mergeCell ref="BU15:BU18"/>
    <mergeCell ref="BV15:BV18"/>
    <mergeCell ref="A74:CY74"/>
    <mergeCell ref="A75:CY75"/>
    <mergeCell ref="A78:CY78"/>
    <mergeCell ref="M72:P72"/>
    <mergeCell ref="M67:P67"/>
    <mergeCell ref="V13:V18"/>
    <mergeCell ref="Q13:Q18"/>
    <mergeCell ref="R13:R18"/>
    <mergeCell ref="S13:S18"/>
    <mergeCell ref="G13:G18"/>
    <mergeCell ref="H13:H18"/>
    <mergeCell ref="I13:I18"/>
    <mergeCell ref="J13:J18"/>
    <mergeCell ref="K13:K18"/>
    <mergeCell ref="W13:W18"/>
    <mergeCell ref="T13:T18"/>
    <mergeCell ref="U13:U18"/>
    <mergeCell ref="L13:L18"/>
    <mergeCell ref="M13:M18"/>
    <mergeCell ref="N13:N18"/>
    <mergeCell ref="R30:R32"/>
    <mergeCell ref="BC12:BJ12"/>
    <mergeCell ref="BK12:BN12"/>
    <mergeCell ref="BM13:BM18"/>
    <mergeCell ref="CU12:CX14"/>
    <mergeCell ref="CU15:CU18"/>
    <mergeCell ref="CV15:CV18"/>
    <mergeCell ref="CW15:CW18"/>
    <mergeCell ref="CX15:CX18"/>
    <mergeCell ref="BS15:BS18"/>
    <mergeCell ref="BT15:BT18"/>
    <mergeCell ref="BW15:BW18"/>
    <mergeCell ref="BK13:BK18"/>
    <mergeCell ref="BL13:BL18"/>
    <mergeCell ref="BO13:BO18"/>
    <mergeCell ref="BP13:BP18"/>
    <mergeCell ref="CP15:CP18"/>
    <mergeCell ref="CQ15:CQ18"/>
    <mergeCell ref="CR15:CR18"/>
    <mergeCell ref="CS15:CS18"/>
    <mergeCell ref="CT15:CT18"/>
    <mergeCell ref="BN13:BN18"/>
    <mergeCell ref="BO12:BR12"/>
    <mergeCell ref="BQ13:BQ18"/>
    <mergeCell ref="BR13:BR18"/>
    <mergeCell ref="F30:F32"/>
    <mergeCell ref="G30:G32"/>
    <mergeCell ref="H30:H32"/>
    <mergeCell ref="I30:I32"/>
    <mergeCell ref="J30:J32"/>
    <mergeCell ref="K30:K32"/>
    <mergeCell ref="L30:L32"/>
    <mergeCell ref="M30:M32"/>
    <mergeCell ref="N30:N32"/>
    <mergeCell ref="Q43:Q45"/>
    <mergeCell ref="R43:R45"/>
    <mergeCell ref="S43:S45"/>
    <mergeCell ref="W30:W32"/>
    <mergeCell ref="X30:X32"/>
    <mergeCell ref="Y30:Y32"/>
    <mergeCell ref="X43:X45"/>
    <mergeCell ref="W43:W45"/>
    <mergeCell ref="Y43:Y45"/>
    <mergeCell ref="S30:S32"/>
    <mergeCell ref="T43:T45"/>
    <mergeCell ref="A43:A45"/>
    <mergeCell ref="B43:B45"/>
    <mergeCell ref="AC43:AC45"/>
    <mergeCell ref="Z43:Z45"/>
    <mergeCell ref="AA43:AA45"/>
    <mergeCell ref="AB43:AB45"/>
    <mergeCell ref="A4:BO4"/>
    <mergeCell ref="T30:T32"/>
    <mergeCell ref="U30:U32"/>
    <mergeCell ref="V30:V32"/>
    <mergeCell ref="Z30:Z32"/>
    <mergeCell ref="AA30:AA32"/>
    <mergeCell ref="AB30:AB32"/>
    <mergeCell ref="F43:F45"/>
    <mergeCell ref="G43:G45"/>
    <mergeCell ref="H43:H45"/>
    <mergeCell ref="I43:I45"/>
    <mergeCell ref="J43:J45"/>
    <mergeCell ref="K43:K45"/>
    <mergeCell ref="L43:L45"/>
    <mergeCell ref="M43:M45"/>
    <mergeCell ref="N43:N45"/>
    <mergeCell ref="O43:O45"/>
    <mergeCell ref="P43:P45"/>
  </mergeCells>
  <pageMargins left="0.19685039370078741" right="0" top="0.43307086614173229" bottom="0.39370078740157483" header="0.31496062992125984" footer="0.31496062992125984"/>
  <pageSetup paperSize="8" scale="70" firstPageNumber="10" fitToHeight="40" orientation="landscape" useFirstPageNumber="1" r:id="rId1"/>
  <headerFooter differentFirst="1">
    <oddHeader>&amp;C&amp;P</oddHeader>
  </headerFooter>
  <rowBreaks count="1" manualBreakCount="1">
    <brk id="34" max="10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40" workbookViewId="0">
      <selection activeCell="C55" sqref="C55"/>
    </sheetView>
  </sheetViews>
  <sheetFormatPr defaultRowHeight="15" x14ac:dyDescent="0.25"/>
  <cols>
    <col min="1" max="1" width="16" customWidth="1"/>
    <col min="2" max="2" width="14.140625" customWidth="1"/>
    <col min="4" max="4" width="11.85546875" customWidth="1"/>
    <col min="5" max="5" width="15.7109375" customWidth="1"/>
    <col min="7" max="7" width="11.28515625" customWidth="1"/>
    <col min="8" max="8" width="16" customWidth="1"/>
  </cols>
  <sheetData>
    <row r="1" spans="1:7" x14ac:dyDescent="0.25">
      <c r="A1" s="15"/>
      <c r="B1" s="15"/>
      <c r="C1" s="15"/>
      <c r="D1" s="15"/>
    </row>
    <row r="2" spans="1:7" x14ac:dyDescent="0.25">
      <c r="A2" s="16"/>
      <c r="B2" s="16">
        <v>2018</v>
      </c>
      <c r="C2" s="16"/>
      <c r="D2" s="16" t="s">
        <v>77</v>
      </c>
    </row>
    <row r="3" spans="1:7" x14ac:dyDescent="0.25">
      <c r="A3" s="16" t="s">
        <v>78</v>
      </c>
      <c r="B3" s="17">
        <v>20700</v>
      </c>
      <c r="C3" s="16" t="s">
        <v>148</v>
      </c>
      <c r="D3" s="15"/>
    </row>
    <row r="4" spans="1:7" x14ac:dyDescent="0.25">
      <c r="A4" s="16"/>
      <c r="B4" s="17">
        <v>1382443.52</v>
      </c>
      <c r="C4" s="16" t="s">
        <v>147</v>
      </c>
      <c r="D4" s="15"/>
      <c r="E4" s="50"/>
      <c r="F4" s="50"/>
    </row>
    <row r="5" spans="1:7" x14ac:dyDescent="0.25">
      <c r="A5" s="19"/>
      <c r="B5" s="19"/>
      <c r="C5" s="20" t="s">
        <v>80</v>
      </c>
      <c r="D5" s="15"/>
      <c r="E5" s="50"/>
      <c r="F5" s="50"/>
      <c r="G5" s="46"/>
    </row>
    <row r="6" spans="1:7" x14ac:dyDescent="0.25">
      <c r="A6" s="21"/>
      <c r="B6" s="21"/>
      <c r="C6" s="21"/>
      <c r="D6" s="15"/>
      <c r="E6" s="50"/>
      <c r="F6" s="50"/>
    </row>
    <row r="7" spans="1:7" x14ac:dyDescent="0.25">
      <c r="A7" s="15" t="s">
        <v>81</v>
      </c>
      <c r="B7" s="15"/>
      <c r="C7" s="15"/>
      <c r="D7" s="15"/>
      <c r="E7" s="50"/>
      <c r="F7" s="50"/>
    </row>
    <row r="8" spans="1:7" x14ac:dyDescent="0.25">
      <c r="A8" s="22" t="s">
        <v>74</v>
      </c>
      <c r="B8" s="23">
        <v>15000</v>
      </c>
      <c r="C8" s="15" t="s">
        <v>82</v>
      </c>
      <c r="D8" s="15"/>
      <c r="E8" s="50"/>
      <c r="F8" s="50"/>
    </row>
    <row r="9" spans="1:7" x14ac:dyDescent="0.25">
      <c r="A9" s="22" t="s">
        <v>65</v>
      </c>
      <c r="B9" s="23">
        <v>-100000</v>
      </c>
      <c r="C9" s="15" t="s">
        <v>83</v>
      </c>
      <c r="D9" s="15"/>
      <c r="E9" s="50"/>
      <c r="F9" s="50"/>
    </row>
    <row r="10" spans="1:7" x14ac:dyDescent="0.25">
      <c r="A10" s="22" t="s">
        <v>62</v>
      </c>
      <c r="B10" s="23">
        <v>50000</v>
      </c>
      <c r="C10" s="15" t="s">
        <v>84</v>
      </c>
      <c r="D10" s="15"/>
      <c r="E10" s="50"/>
      <c r="F10" s="50"/>
    </row>
    <row r="11" spans="1:7" x14ac:dyDescent="0.25">
      <c r="A11" s="22" t="s">
        <v>63</v>
      </c>
      <c r="B11" s="23">
        <v>161621</v>
      </c>
      <c r="C11" s="16" t="s">
        <v>79</v>
      </c>
      <c r="D11" s="23">
        <v>161621</v>
      </c>
      <c r="E11" s="50"/>
      <c r="F11" s="50"/>
    </row>
    <row r="12" spans="1:7" x14ac:dyDescent="0.25">
      <c r="A12" s="22" t="s">
        <v>63</v>
      </c>
      <c r="B12" s="23">
        <v>69820</v>
      </c>
      <c r="C12" s="16" t="s">
        <v>79</v>
      </c>
      <c r="D12" s="23">
        <v>69820</v>
      </c>
      <c r="E12" s="50"/>
      <c r="F12" s="50"/>
    </row>
    <row r="13" spans="1:7" x14ac:dyDescent="0.25">
      <c r="A13" s="22" t="s">
        <v>61</v>
      </c>
      <c r="B13" s="23">
        <v>145998</v>
      </c>
      <c r="C13" s="15" t="s">
        <v>85</v>
      </c>
      <c r="D13" s="15"/>
    </row>
    <row r="14" spans="1:7" x14ac:dyDescent="0.25">
      <c r="A14" s="22" t="s">
        <v>61</v>
      </c>
      <c r="B14" s="23">
        <v>5380</v>
      </c>
      <c r="C14" s="15" t="s">
        <v>85</v>
      </c>
      <c r="G14" s="44"/>
    </row>
    <row r="15" spans="1:7" s="27" customFormat="1" ht="12.75" x14ac:dyDescent="0.2">
      <c r="A15" s="24" t="s">
        <v>69</v>
      </c>
      <c r="B15" s="25">
        <v>150000</v>
      </c>
      <c r="C15" s="26" t="s">
        <v>86</v>
      </c>
      <c r="D15" s="26"/>
    </row>
    <row r="16" spans="1:7" s="27" customFormat="1" ht="12.75" x14ac:dyDescent="0.2">
      <c r="A16" s="24" t="s">
        <v>69</v>
      </c>
      <c r="B16" s="25">
        <v>-150000</v>
      </c>
      <c r="C16" s="26" t="s">
        <v>87</v>
      </c>
      <c r="D16" s="26"/>
    </row>
    <row r="17" spans="1:7" x14ac:dyDescent="0.25">
      <c r="A17" s="22">
        <v>1001</v>
      </c>
      <c r="B17" s="23">
        <v>134656</v>
      </c>
      <c r="C17" s="15" t="s">
        <v>88</v>
      </c>
      <c r="D17" s="28">
        <v>130000</v>
      </c>
    </row>
    <row r="18" spans="1:7" x14ac:dyDescent="0.25">
      <c r="A18" s="22">
        <v>1003</v>
      </c>
      <c r="B18" s="23">
        <v>-161621</v>
      </c>
      <c r="C18" s="16" t="s">
        <v>79</v>
      </c>
      <c r="D18" s="23">
        <v>-161621</v>
      </c>
    </row>
    <row r="19" spans="1:7" x14ac:dyDescent="0.25">
      <c r="A19" s="22">
        <v>1003</v>
      </c>
      <c r="B19" s="23">
        <v>-69820</v>
      </c>
      <c r="C19" s="16" t="s">
        <v>79</v>
      </c>
      <c r="D19" s="23">
        <v>-69820</v>
      </c>
    </row>
    <row r="20" spans="1:7" s="27" customFormat="1" ht="12.75" x14ac:dyDescent="0.2">
      <c r="A20" s="24" t="s">
        <v>67</v>
      </c>
      <c r="B20" s="25">
        <v>-10500</v>
      </c>
      <c r="C20" s="26" t="s">
        <v>89</v>
      </c>
      <c r="D20" s="26"/>
    </row>
    <row r="21" spans="1:7" s="27" customFormat="1" ht="12.75" x14ac:dyDescent="0.2">
      <c r="A21" s="24" t="s">
        <v>67</v>
      </c>
      <c r="B21" s="25">
        <v>10500</v>
      </c>
      <c r="C21" s="26" t="s">
        <v>89</v>
      </c>
      <c r="D21" s="26"/>
    </row>
    <row r="22" spans="1:7" x14ac:dyDescent="0.25">
      <c r="A22" s="22" t="s">
        <v>67</v>
      </c>
      <c r="B22" s="23">
        <v>100000</v>
      </c>
      <c r="C22" s="15" t="s">
        <v>83</v>
      </c>
      <c r="D22" s="15"/>
    </row>
    <row r="23" spans="1:7" x14ac:dyDescent="0.25">
      <c r="C23" s="20" t="s">
        <v>80</v>
      </c>
      <c r="G23" s="46"/>
    </row>
    <row r="24" spans="1:7" x14ac:dyDescent="0.25">
      <c r="A24" s="15" t="s">
        <v>141</v>
      </c>
    </row>
    <row r="25" spans="1:7" x14ac:dyDescent="0.25">
      <c r="A25" s="22" t="s">
        <v>62</v>
      </c>
      <c r="B25" s="23">
        <v>90000</v>
      </c>
      <c r="C25" s="15" t="s">
        <v>142</v>
      </c>
    </row>
    <row r="26" spans="1:7" x14ac:dyDescent="0.25">
      <c r="A26" s="22" t="s">
        <v>70</v>
      </c>
      <c r="B26" s="23">
        <v>-300000</v>
      </c>
      <c r="C26" s="15" t="s">
        <v>143</v>
      </c>
    </row>
    <row r="27" spans="1:7" x14ac:dyDescent="0.25">
      <c r="A27" s="22" t="s">
        <v>63</v>
      </c>
      <c r="B27" s="45">
        <v>56935.59</v>
      </c>
      <c r="C27" s="15" t="s">
        <v>144</v>
      </c>
    </row>
    <row r="28" spans="1:7" x14ac:dyDescent="0.25">
      <c r="A28" s="22" t="s">
        <v>69</v>
      </c>
      <c r="B28" s="23">
        <v>150000</v>
      </c>
      <c r="C28" s="15" t="s">
        <v>145</v>
      </c>
    </row>
    <row r="29" spans="1:7" x14ac:dyDescent="0.25">
      <c r="A29" s="22" t="s">
        <v>69</v>
      </c>
      <c r="B29" s="23">
        <v>2108.61</v>
      </c>
      <c r="C29" s="15" t="s">
        <v>154</v>
      </c>
    </row>
    <row r="30" spans="1:7" x14ac:dyDescent="0.25">
      <c r="C30" s="20" t="s">
        <v>80</v>
      </c>
      <c r="G30" s="46"/>
    </row>
    <row r="31" spans="1:7" x14ac:dyDescent="0.25">
      <c r="A31" s="22" t="s">
        <v>67</v>
      </c>
      <c r="B31" s="23">
        <v>1192649</v>
      </c>
      <c r="C31" s="15" t="s">
        <v>146</v>
      </c>
      <c r="G31" s="46"/>
    </row>
    <row r="32" spans="1:7" s="47" customFormat="1" x14ac:dyDescent="0.25">
      <c r="A32" s="22" t="s">
        <v>69</v>
      </c>
      <c r="B32" s="23">
        <v>1064000</v>
      </c>
      <c r="C32" s="15" t="s">
        <v>150</v>
      </c>
      <c r="E32" s="18" t="s">
        <v>155</v>
      </c>
    </row>
    <row r="33" spans="1:3" x14ac:dyDescent="0.25">
      <c r="A33" s="22"/>
      <c r="B33" s="23"/>
      <c r="C33" s="20" t="s">
        <v>80</v>
      </c>
    </row>
    <row r="34" spans="1:3" x14ac:dyDescent="0.25">
      <c r="A34" s="15" t="s">
        <v>149</v>
      </c>
      <c r="B34" s="23"/>
      <c r="C34" s="15"/>
    </row>
    <row r="35" spans="1:3" x14ac:dyDescent="0.25">
      <c r="A35" s="22" t="s">
        <v>62</v>
      </c>
      <c r="B35" s="23">
        <v>3638100</v>
      </c>
      <c r="C35" s="15" t="s">
        <v>151</v>
      </c>
    </row>
    <row r="36" spans="1:3" x14ac:dyDescent="0.25">
      <c r="A36" s="22" t="s">
        <v>70</v>
      </c>
      <c r="B36" s="23">
        <v>30000</v>
      </c>
      <c r="C36" s="15" t="s">
        <v>152</v>
      </c>
    </row>
    <row r="37" spans="1:3" x14ac:dyDescent="0.25">
      <c r="A37" s="22" t="s">
        <v>63</v>
      </c>
      <c r="B37" s="48">
        <v>35606.47</v>
      </c>
      <c r="C37" s="15" t="s">
        <v>144</v>
      </c>
    </row>
    <row r="38" spans="1:3" x14ac:dyDescent="0.25">
      <c r="A38" s="22" t="s">
        <v>63</v>
      </c>
      <c r="B38" s="49">
        <v>-87500</v>
      </c>
      <c r="C38" s="15" t="s">
        <v>153</v>
      </c>
    </row>
    <row r="39" spans="1:3" x14ac:dyDescent="0.25">
      <c r="A39" s="22" t="s">
        <v>61</v>
      </c>
      <c r="B39" s="23">
        <v>-202000</v>
      </c>
      <c r="C39" s="15" t="s">
        <v>153</v>
      </c>
    </row>
    <row r="40" spans="1:3" x14ac:dyDescent="0.25">
      <c r="A40" s="22" t="s">
        <v>69</v>
      </c>
      <c r="B40" s="23">
        <v>-369000</v>
      </c>
      <c r="C40" s="15" t="s">
        <v>153</v>
      </c>
    </row>
    <row r="41" spans="1:3" x14ac:dyDescent="0.25">
      <c r="B41" s="23"/>
      <c r="C41" s="20" t="s">
        <v>80</v>
      </c>
    </row>
    <row r="42" spans="1:3" x14ac:dyDescent="0.25">
      <c r="A42" s="51" t="s">
        <v>157</v>
      </c>
    </row>
    <row r="43" spans="1:3" x14ac:dyDescent="0.25">
      <c r="A43" s="22" t="s">
        <v>72</v>
      </c>
      <c r="B43" s="23">
        <v>-550000</v>
      </c>
      <c r="C43" s="15" t="s">
        <v>158</v>
      </c>
    </row>
    <row r="44" spans="1:3" x14ac:dyDescent="0.25">
      <c r="A44" s="22" t="s">
        <v>62</v>
      </c>
      <c r="B44" s="23">
        <v>-288265.09999999998</v>
      </c>
      <c r="C44" s="15" t="s">
        <v>159</v>
      </c>
    </row>
    <row r="45" spans="1:3" x14ac:dyDescent="0.25">
      <c r="A45" s="22" t="s">
        <v>63</v>
      </c>
      <c r="B45" s="52">
        <v>-147656.92000000001</v>
      </c>
      <c r="C45" s="15" t="s">
        <v>162</v>
      </c>
    </row>
    <row r="46" spans="1:3" x14ac:dyDescent="0.25">
      <c r="A46" s="22" t="s">
        <v>63</v>
      </c>
      <c r="B46" s="52">
        <v>-69820</v>
      </c>
      <c r="C46" s="15" t="s">
        <v>163</v>
      </c>
    </row>
    <row r="47" spans="1:3" x14ac:dyDescent="0.25">
      <c r="A47" s="22" t="s">
        <v>63</v>
      </c>
      <c r="B47" s="52">
        <v>307759.15999999997</v>
      </c>
      <c r="C47" s="15" t="s">
        <v>160</v>
      </c>
    </row>
    <row r="48" spans="1:3" x14ac:dyDescent="0.25">
      <c r="A48" s="22" t="s">
        <v>63</v>
      </c>
      <c r="B48" s="52">
        <v>747982.86</v>
      </c>
      <c r="C48" s="15" t="s">
        <v>160</v>
      </c>
    </row>
    <row r="49" spans="1:3" x14ac:dyDescent="0.25">
      <c r="A49" s="22"/>
      <c r="B49" s="52"/>
      <c r="C49" s="20" t="s">
        <v>80</v>
      </c>
    </row>
    <row r="50" spans="1:3" x14ac:dyDescent="0.25">
      <c r="A50" s="15" t="s">
        <v>164</v>
      </c>
      <c r="B50" s="52"/>
      <c r="C50" s="15"/>
    </row>
    <row r="51" spans="1:3" x14ac:dyDescent="0.25">
      <c r="A51" s="22" t="s">
        <v>61</v>
      </c>
      <c r="B51" s="52">
        <v>229794</v>
      </c>
      <c r="C51" s="15" t="s">
        <v>161</v>
      </c>
    </row>
    <row r="52" spans="1:3" x14ac:dyDescent="0.25">
      <c r="A52" s="22" t="s">
        <v>61</v>
      </c>
      <c r="B52" s="52">
        <v>235000</v>
      </c>
      <c r="C52" s="15" t="s">
        <v>161</v>
      </c>
    </row>
    <row r="53" spans="1:3" x14ac:dyDescent="0.25">
      <c r="A53" s="22" t="s">
        <v>67</v>
      </c>
      <c r="B53" s="23">
        <v>-500</v>
      </c>
      <c r="C53" s="15" t="s">
        <v>154</v>
      </c>
    </row>
    <row r="54" spans="1:3" x14ac:dyDescent="0.25">
      <c r="A54" s="22" t="s">
        <v>67</v>
      </c>
      <c r="B54" s="23">
        <v>500</v>
      </c>
      <c r="C54" s="15" t="s">
        <v>154</v>
      </c>
    </row>
    <row r="55" spans="1:3" x14ac:dyDescent="0.25">
      <c r="B55" s="46"/>
      <c r="C55" s="20"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ЕРЁМИНА ОЛЬГА МИХАЙЛОВНА</dc:creator>
  <cp:lastModifiedBy>968</cp:lastModifiedBy>
  <cp:lastPrinted>2018-04-20T13:29:55Z</cp:lastPrinted>
  <dcterms:created xsi:type="dcterms:W3CDTF">2017-02-09T08:40:01Z</dcterms:created>
  <dcterms:modified xsi:type="dcterms:W3CDTF">2019-04-10T12:20:54Z</dcterms:modified>
</cp:coreProperties>
</file>